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9A8B5C88-9464-4695-B22B-247CD5124388}" xr6:coauthVersionLast="47" xr6:coauthVersionMax="47" xr10:uidLastSave="{61593943-CE54-4BC1-8B06-376755322F94}"/>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T26" i="19"/>
  <c r="V26" i="19" s="1"/>
  <c r="T30" i="19"/>
  <c r="V30" i="19" s="1"/>
  <c r="CG51" i="9" a="1"/>
  <c r="CG51" i="9" s="1"/>
  <c r="DC34" i="19" s="1"/>
  <c r="T34" i="19"/>
  <c r="V34" i="19" s="1"/>
  <c r="D357" i="15"/>
  <c r="D1487" i="21"/>
  <c r="D1561" i="21"/>
  <c r="T21" i="19"/>
  <c r="V21" i="19" s="1"/>
  <c r="T33" i="19"/>
  <c r="V33" i="19" s="1"/>
  <c r="T29" i="19"/>
  <c r="V29" i="19" s="1"/>
  <c r="T4" i="19"/>
  <c r="V4" i="19" s="1"/>
  <c r="T8" i="19"/>
  <c r="V8" i="19" s="1"/>
  <c r="T12" i="19"/>
  <c r="V12" i="19" s="1"/>
  <c r="T16" i="19"/>
  <c r="V16" i="19" s="1"/>
  <c r="T20" i="19"/>
  <c r="V20" i="19" s="1"/>
  <c r="T24" i="19"/>
  <c r="V24" i="19" s="1"/>
  <c r="T28" i="19"/>
  <c r="V28" i="19" s="1"/>
  <c r="T32" i="19"/>
  <c r="V32" i="19" s="1"/>
  <c r="CG53" i="9" a="1"/>
  <c r="CG53" i="9" s="1"/>
  <c r="DC36" i="19" s="1"/>
  <c r="T36" i="19"/>
  <c r="V36" i="19" s="1"/>
  <c r="D49" i="15"/>
  <c r="D53" i="15"/>
  <c r="D724" i="22"/>
  <c r="D46" i="5"/>
  <c r="D236" i="5"/>
  <c r="D240" i="5"/>
  <c r="D127" i="18"/>
  <c r="T5" i="19"/>
  <c r="V5" i="19" s="1"/>
  <c r="T9" i="19"/>
  <c r="V9" i="19" s="1"/>
  <c r="T25" i="19"/>
  <c r="V25" i="19" s="1"/>
  <c r="T7" i="19"/>
  <c r="V7" i="19" s="1"/>
  <c r="T11" i="19"/>
  <c r="V11" i="19" s="1"/>
  <c r="T15" i="19"/>
  <c r="V15" i="19" s="1"/>
  <c r="T19" i="19"/>
  <c r="V19" i="19" s="1"/>
  <c r="T23" i="19"/>
  <c r="V23" i="19" s="1"/>
  <c r="T27" i="19"/>
  <c r="V27"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CG49" i="9" a="1"/>
  <c r="CE47" i="9" a="1"/>
  <c r="AY47" i="9" a="1"/>
  <c r="S47" i="9" a="1"/>
  <c r="BZ47" i="9" a="1"/>
  <c r="AT47" i="9" a="1"/>
  <c r="N47" i="9" a="1"/>
  <c r="BA47" i="9" a="1"/>
  <c r="CF47" i="9" a="1"/>
  <c r="T47" i="9" a="1"/>
  <c r="H47" i="9" a="1"/>
  <c r="I47" i="9" a="1"/>
  <c r="CD44" i="9" a="1"/>
  <c r="AX44" i="9" a="1"/>
  <c r="R44" i="9" a="1"/>
  <c r="BY44" i="9" a="1"/>
  <c r="AS44" i="9" a="1"/>
  <c r="M44" i="9" a="1"/>
  <c r="AY44" i="9" a="1"/>
  <c r="BT44" i="9" a="1"/>
  <c r="H44" i="9" a="1"/>
  <c r="AM44" i="9" a="1"/>
  <c r="BP44" i="9" a="1"/>
  <c r="CO48" i="9" a="1"/>
  <c r="BH48" i="9" a="1"/>
  <c r="AB48" i="9" a="1"/>
  <c r="CJ48" i="9" a="1"/>
  <c r="BC48" i="9" a="1"/>
  <c r="W48" i="9" a="1"/>
  <c r="BN48" i="9" a="1"/>
  <c r="CL48" i="9" a="1"/>
  <c r="Y48" i="9" a="1"/>
  <c r="N48" i="9" a="1"/>
  <c r="BR48" i="9" a="1"/>
  <c r="BQ48" i="9" a="1"/>
  <c r="CM46" i="9" a="1"/>
  <c r="BP46" i="9" a="1"/>
  <c r="AJ46" i="9" a="1"/>
  <c r="CR46" i="9" a="1"/>
  <c r="BG46" i="9" a="1"/>
  <c r="AA46" i="9" a="1"/>
  <c r="BQ46" i="9" a="1"/>
  <c r="BF46" i="9" a="1"/>
  <c r="BZ46" i="9" a="1"/>
  <c r="CI46" i="9" a="1"/>
  <c r="I46" i="9" a="1"/>
  <c r="BU46" i="9" a="1"/>
  <c r="BR50" i="9" a="1"/>
  <c r="AL50" i="9" a="1"/>
  <c r="F50" i="9" a="1"/>
  <c r="BM50" i="9" a="1"/>
  <c r="AG50" i="9" a="1"/>
  <c r="CO50" i="9" a="1"/>
  <c r="AB50" i="9" a="1"/>
  <c r="AY50" i="9" a="1"/>
  <c r="BD50" i="9" a="1"/>
  <c r="W50" i="9" a="1"/>
  <c r="CR50" i="9" a="1"/>
  <c r="CA45" i="9" a="1"/>
  <c r="AU45" i="9" a="1"/>
  <c r="O45" i="9" a="1"/>
  <c r="BV45" i="9" a="1"/>
  <c r="AP45" i="9" a="1"/>
  <c r="J45" i="9" a="1"/>
  <c r="AN45" i="9" a="1"/>
  <c r="BQ45" i="9" a="1"/>
  <c r="E45" i="9" a="1"/>
  <c r="AJ45" i="9" a="1"/>
  <c r="AO45" i="9" a="1"/>
  <c r="CL49" i="9" a="1"/>
  <c r="BE49" i="9" a="1"/>
  <c r="Y49" i="9" a="1"/>
  <c r="CF49" i="9" a="1"/>
  <c r="AZ49" i="9" a="1"/>
  <c r="T49" i="9" a="1"/>
  <c r="BK49" i="9" a="1"/>
  <c r="CQ49" i="9" a="1"/>
  <c r="AD49" i="9" a="1"/>
  <c r="S49" i="9" a="1"/>
  <c r="BG49" i="9" a="1"/>
  <c r="CM49" i="9" a="1"/>
  <c r="O47" i="9" a="1"/>
  <c r="AS47" i="9" a="1"/>
  <c r="AT44" i="9" a="1"/>
  <c r="I44" i="9" a="1"/>
  <c r="AE44" i="9" a="1"/>
  <c r="X48" i="9" a="1"/>
  <c r="BF48" i="9" a="1"/>
  <c r="BB48" i="9" a="1"/>
  <c r="CJ46" i="9" a="1"/>
  <c r="AW46" i="9" a="1"/>
  <c r="AD46" i="9" a="1"/>
  <c r="BI50" i="9" a="1"/>
  <c r="AQ50" i="9" a="1"/>
  <c r="BW45" i="9" a="1"/>
  <c r="AB45" i="9" a="1"/>
  <c r="CB49" i="9" a="1"/>
  <c r="V49" i="9" a="1"/>
  <c r="BW47" i="9" a="1"/>
  <c r="AQ47" i="9" a="1"/>
  <c r="K47" i="9" a="1"/>
  <c r="BR47" i="9" a="1"/>
  <c r="AL47" i="9" a="1"/>
  <c r="F47" i="9" a="1"/>
  <c r="AK47" i="9" a="1"/>
  <c r="BP47" i="9" a="1"/>
  <c r="CL47" i="9" a="1"/>
  <c r="BM47" i="9" a="1"/>
  <c r="AF47" i="9" a="1"/>
  <c r="BV44" i="9" a="1"/>
  <c r="AP44" i="9" a="1"/>
  <c r="J44" i="9" a="1"/>
  <c r="BQ44" i="9" a="1"/>
  <c r="AK44" i="9" a="1"/>
  <c r="E44" i="9" a="1"/>
  <c r="AI44" i="9" a="1"/>
  <c r="BD44" i="9" a="1"/>
  <c r="CJ44" i="9" a="1"/>
  <c r="W44" i="9" a="1"/>
  <c r="CO44" i="9" a="1"/>
  <c r="CF48" i="9" a="1"/>
  <c r="AZ48" i="9" a="1"/>
  <c r="T48" i="9" a="1"/>
  <c r="CA48" i="9" a="1"/>
  <c r="AU48" i="9" a="1"/>
  <c r="O48" i="9" a="1"/>
  <c r="AX48" i="9" a="1"/>
  <c r="BU48" i="9" a="1"/>
  <c r="I48" i="9" a="1"/>
  <c r="BY48" i="9" a="1"/>
  <c r="AL48" i="9" a="1"/>
  <c r="BA48" i="9" a="1"/>
  <c r="CL46" i="9" a="1"/>
  <c r="BH46" i="9" a="1"/>
  <c r="AB46" i="9" a="1"/>
  <c r="CE46" i="9" a="1"/>
  <c r="AY46" i="9" a="1"/>
  <c r="S46" i="9" a="1"/>
  <c r="BA46" i="9" a="1"/>
  <c r="AL46" i="9" a="1"/>
  <c r="BE46" i="9" a="1"/>
  <c r="BM46" i="9" a="1"/>
  <c r="V46" i="9" a="1"/>
  <c r="CQ50" i="9" a="1"/>
  <c r="BJ50" i="9" a="1"/>
  <c r="AD50" i="9" a="1"/>
  <c r="CL50" i="9" a="1"/>
  <c r="BE50" i="9" a="1"/>
  <c r="Y50" i="9" a="1"/>
  <c r="BX50" i="9" a="1"/>
  <c r="L50" i="9" a="1"/>
  <c r="AI50" i="9" a="1"/>
  <c r="X50" i="9" a="1"/>
  <c r="CB50" i="9" a="1"/>
  <c r="CA50" i="9" a="1"/>
  <c r="BS45" i="9" a="1"/>
  <c r="AM45" i="9" a="1"/>
  <c r="G45" i="9" a="1"/>
  <c r="BN45" i="9" a="1"/>
  <c r="AH45" i="9" a="1"/>
  <c r="CK45" i="9" a="1"/>
  <c r="X45" i="9" a="1"/>
  <c r="BA45" i="9" a="1"/>
  <c r="CF45" i="9" a="1"/>
  <c r="T45" i="9" a="1"/>
  <c r="BM45" i="9" a="1"/>
  <c r="CC49" i="9" a="1"/>
  <c r="AW49" i="9" a="1"/>
  <c r="Q49" i="9" a="1"/>
  <c r="BX49" i="9" a="1"/>
  <c r="AR49" i="9" a="1"/>
  <c r="L49" i="9" a="1"/>
  <c r="AU49" i="9" a="1"/>
  <c r="BZ49" i="9" a="1"/>
  <c r="N49" i="9" a="1"/>
  <c r="BN49" i="9" a="1"/>
  <c r="AA49" i="9" a="1"/>
  <c r="AI47" i="9" a="1"/>
  <c r="BJ47" i="9" a="1"/>
  <c r="CH47" i="9" a="1"/>
  <c r="AZ47" i="9" a="1"/>
  <c r="AG47" i="9" a="1"/>
  <c r="BN44" i="9" a="1"/>
  <c r="AZ46" i="9" a="1"/>
  <c r="AQ46" i="9" a="1"/>
  <c r="U46" i="9" a="1"/>
  <c r="N46" i="9" a="1"/>
  <c r="BB50" i="9" a="1"/>
  <c r="AW50" i="9" a="1"/>
  <c r="BH50" i="9" a="1"/>
  <c r="CJ50" i="9" a="1"/>
  <c r="CR45" i="9" a="1"/>
  <c r="CM45" i="9" a="1"/>
  <c r="Z45" i="9" a="1"/>
  <c r="H45" i="9" a="1"/>
  <c r="CC45" i="9" a="1"/>
  <c r="AO49" i="9" a="1"/>
  <c r="BP49" i="9" a="1"/>
  <c r="AE49" i="9" a="1"/>
  <c r="CE49" i="9" a="1"/>
  <c r="CG44" i="9" a="1"/>
  <c r="BS47" i="9" a="1"/>
  <c r="AM47" i="9" a="1"/>
  <c r="G47" i="9" a="1"/>
  <c r="BN47" i="9" a="1"/>
  <c r="AH47" i="9" a="1"/>
  <c r="CP47" i="9" a="1"/>
  <c r="AC47" i="9" a="1"/>
  <c r="BH47" i="9" a="1"/>
  <c r="CK47" i="9" a="1"/>
  <c r="AW47" i="9" a="1"/>
  <c r="BE47" i="9" a="1"/>
  <c r="BR44" i="9" a="1"/>
  <c r="AL44" i="9" a="1"/>
  <c r="F44" i="9" a="1"/>
  <c r="BM44" i="9" a="1"/>
  <c r="AG44" i="9" a="1"/>
  <c r="CN44" i="9" a="1"/>
  <c r="AA44" i="9" a="1"/>
  <c r="AV44" i="9" a="1"/>
  <c r="CA44" i="9" a="1"/>
  <c r="O44" i="9" a="1"/>
  <c r="BH44" i="9" a="1"/>
  <c r="CB48" i="9" a="1"/>
  <c r="AV48" i="9" a="1"/>
  <c r="P48" i="9" a="1"/>
  <c r="BW48" i="9" a="1"/>
  <c r="AQ48" i="9" a="1"/>
  <c r="K48" i="9" a="1"/>
  <c r="AP48" i="9" a="1"/>
  <c r="BM48" i="9" a="1"/>
  <c r="CQ48" i="9" a="1"/>
  <c r="BI48" i="9" a="1"/>
  <c r="V48" i="9" a="1"/>
  <c r="CK46" i="9" a="1"/>
  <c r="BD46" i="9" a="1"/>
  <c r="X46" i="9" a="1"/>
  <c r="CA46" i="9" a="1"/>
  <c r="AU46" i="9" a="1"/>
  <c r="O46" i="9" a="1"/>
  <c r="AS46" i="9" a="1"/>
  <c r="AC46" i="9" a="1"/>
  <c r="AT46" i="9" a="1"/>
  <c r="BB46" i="9" a="1"/>
  <c r="AX46" i="9" a="1"/>
  <c r="CM50" i="9" a="1"/>
  <c r="BF50" i="9" a="1"/>
  <c r="Z50" i="9" a="1"/>
  <c r="CH50" i="9" a="1"/>
  <c r="BA50" i="9" a="1"/>
  <c r="U50" i="9" a="1"/>
  <c r="BP50" i="9" a="1"/>
  <c r="CN50" i="9" a="1"/>
  <c r="AA50" i="9" a="1"/>
  <c r="H50" i="9" a="1"/>
  <c r="BL50" i="9" a="1"/>
  <c r="O50" i="9" a="1"/>
  <c r="BO45" i="9" a="1"/>
  <c r="AI45" i="9" a="1"/>
  <c r="CQ45" i="9" a="1"/>
  <c r="BJ45" i="9" a="1"/>
  <c r="AD45" i="9" a="1"/>
  <c r="CB45" i="9" a="1"/>
  <c r="P45" i="9" a="1"/>
  <c r="AS45" i="9" a="1"/>
  <c r="BX45" i="9" a="1"/>
  <c r="L45" i="9" a="1"/>
  <c r="AG45" i="9" a="1"/>
  <c r="BY49" i="9" a="1"/>
  <c r="AS49" i="9" a="1"/>
  <c r="M49" i="9" a="1"/>
  <c r="BT49" i="9" a="1"/>
  <c r="AN49" i="9" a="1"/>
  <c r="H49" i="9" a="1"/>
  <c r="AM49" i="9" a="1"/>
  <c r="BR49" i="9" a="1"/>
  <c r="F49" i="9" a="1"/>
  <c r="AX49" i="9" a="1"/>
  <c r="K49" i="9" a="1"/>
  <c r="BO47" i="9" a="1"/>
  <c r="AD47" i="9" a="1"/>
  <c r="BT47" i="9" a="1"/>
  <c r="AH44" i="9" a="1"/>
  <c r="BI44" i="9" a="1"/>
  <c r="CE44" i="9" a="1"/>
  <c r="AN44" i="9" a="1"/>
  <c r="G44" i="9" a="1"/>
  <c r="BX48" i="9" a="1"/>
  <c r="L48" i="9" a="1"/>
  <c r="AM48" i="9" a="1"/>
  <c r="AH48" i="9" a="1"/>
  <c r="BZ48" i="9" a="1"/>
  <c r="F48" i="9" a="1"/>
  <c r="T46" i="9" a="1"/>
  <c r="K46" i="9" a="1"/>
  <c r="AH46" i="9" a="1"/>
  <c r="CI50" i="9" a="1"/>
  <c r="CC50" i="9" a="1"/>
  <c r="CE50" i="9" a="1"/>
  <c r="AV50" i="9" a="1"/>
  <c r="BK45" i="9" a="1"/>
  <c r="BF45" i="9" a="1"/>
  <c r="BT45" i="9" a="1"/>
  <c r="BP45" i="9" a="1"/>
  <c r="BU49" i="9" a="1"/>
  <c r="AJ49" i="9" a="1"/>
  <c r="BJ49" i="9" a="1"/>
  <c r="BV49" i="9" a="1"/>
  <c r="CG47" i="9" a="1"/>
  <c r="CG50" i="9" a="1"/>
  <c r="CQ47" i="9" a="1"/>
  <c r="U47" i="9" a="1"/>
  <c r="Y47" i="9" a="1"/>
  <c r="CP44" i="9" a="1"/>
  <c r="AC44" i="9" a="1"/>
  <c r="S44" i="9" a="1"/>
  <c r="BS44" i="9" a="1"/>
  <c r="AB44" i="9" a="1"/>
  <c r="AR48" i="9" a="1"/>
  <c r="BS48" i="9" a="1"/>
  <c r="G48" i="9" a="1"/>
  <c r="BE48" i="9" a="1"/>
  <c r="AS48" i="9" a="1"/>
  <c r="CF46" i="9" a="1"/>
  <c r="BW46" i="9" a="1"/>
  <c r="AK46" i="9" a="1"/>
  <c r="AP46" i="9" a="1"/>
  <c r="V50" i="9" a="1"/>
  <c r="Q50" i="9" a="1"/>
  <c r="S50" i="9" a="1"/>
  <c r="BK50" i="9" a="1"/>
  <c r="AE45" i="9" a="1"/>
  <c r="AK45" i="9" a="1"/>
  <c r="CL45" i="9" a="1"/>
  <c r="I49" i="9" a="1"/>
  <c r="CR49" i="9" a="1"/>
  <c r="AH49" i="9" a="1"/>
  <c r="CG48" i="9" a="1"/>
  <c r="CR47" i="9" a="1"/>
  <c r="BK47" i="9" a="1"/>
  <c r="AE47" i="9" a="1"/>
  <c r="CM47" i="9" a="1"/>
  <c r="BF47" i="9" a="1"/>
  <c r="Z47" i="9" a="1"/>
  <c r="BY47" i="9" a="1"/>
  <c r="M47" i="9" a="1"/>
  <c r="AR47" i="9" a="1"/>
  <c r="BD47" i="9" a="1"/>
  <c r="Q47" i="9" a="1"/>
  <c r="AV47" i="9" a="1"/>
  <c r="CQ44" i="9" a="1"/>
  <c r="BJ44" i="9" a="1"/>
  <c r="AD44" i="9" a="1"/>
  <c r="CL44" i="9" a="1"/>
  <c r="BE44" i="9" a="1"/>
  <c r="Y44" i="9" a="1"/>
  <c r="BW44" i="9" a="1"/>
  <c r="K44" i="9" a="1"/>
  <c r="AF44" i="9" a="1"/>
  <c r="BK44" i="9" a="1"/>
  <c r="BX44" i="9" a="1"/>
  <c r="CF44" i="9" a="1"/>
  <c r="BT48" i="9" a="1"/>
  <c r="AN48" i="9" a="1"/>
  <c r="H48" i="9" a="1"/>
  <c r="BO48" i="9" a="1"/>
  <c r="AI48" i="9" a="1"/>
  <c r="CM48" i="9" a="1"/>
  <c r="Z48" i="9" a="1"/>
  <c r="AW48" i="9" a="1"/>
  <c r="BJ48" i="9" a="1"/>
  <c r="AC48" i="9" a="1"/>
  <c r="AK48" i="9" a="1"/>
  <c r="CB46" i="9" a="1"/>
  <c r="AV46" i="9" a="1"/>
  <c r="P46" i="9" a="1"/>
  <c r="BS46" i="9" a="1"/>
  <c r="AM46" i="9" a="1"/>
  <c r="G46" i="9" a="1"/>
  <c r="CO46" i="9" a="1"/>
  <c r="M46" i="9" a="1"/>
  <c r="Z46" i="9" a="1"/>
  <c r="AG46" i="9" a="1"/>
  <c r="CD46" i="9" a="1"/>
  <c r="CD50" i="9" a="1"/>
  <c r="AX50" i="9" a="1"/>
  <c r="R50" i="9" a="1"/>
  <c r="BY50" i="9" a="1"/>
  <c r="AS50" i="9" a="1"/>
  <c r="M50" i="9" a="1"/>
  <c r="AZ50" i="9" a="1"/>
  <c r="BW50" i="9" a="1"/>
  <c r="K50" i="9" a="1"/>
  <c r="BS50" i="9" a="1"/>
  <c r="AF50" i="9" a="1"/>
  <c r="CN45" i="9" a="1"/>
  <c r="BG45" i="9" a="1"/>
  <c r="AA45" i="9" a="1"/>
  <c r="CI45" i="9" a="1"/>
  <c r="BB45" i="9" a="1"/>
  <c r="V45" i="9" a="1"/>
  <c r="BL45" i="9" a="1"/>
  <c r="CP45" i="9" a="1"/>
  <c r="AC45" i="9" a="1"/>
  <c r="BH45" i="9" a="1"/>
  <c r="AW45" i="9" a="1"/>
  <c r="BE45" i="9" a="1"/>
  <c r="BQ49" i="9" a="1"/>
  <c r="AK49" i="9" a="1"/>
  <c r="E49" i="9" a="1"/>
  <c r="BL49" i="9" a="1"/>
  <c r="AF49" i="9" a="1"/>
  <c r="CJ49" i="9" a="1"/>
  <c r="W49" i="9" a="1"/>
  <c r="BB49" i="9" a="1"/>
  <c r="BO49" i="9" a="1"/>
  <c r="R49" i="9" a="1"/>
  <c r="J49" i="9" a="1"/>
  <c r="AU47" i="9" a="1"/>
  <c r="J47" i="9" a="1"/>
  <c r="CC47" i="9" a="1"/>
  <c r="BU44" i="9" a="1"/>
  <c r="CR44" i="9" a="1"/>
  <c r="BD48" i="9" a="1"/>
  <c r="S48" i="9" a="1"/>
  <c r="CP48" i="9" a="1"/>
  <c r="AF46" i="9" a="1"/>
  <c r="BI46" i="9" a="1"/>
  <c r="BJ46" i="9" a="1"/>
  <c r="CP50" i="9" a="1"/>
  <c r="T50" i="9" a="1"/>
  <c r="AN50" i="9" a="1"/>
  <c r="K45" i="9" a="1"/>
  <c r="F45" i="9" a="1"/>
  <c r="BI45" i="9" a="1"/>
  <c r="CH49" i="9" a="1"/>
  <c r="AV49" i="9" a="1"/>
  <c r="CI49" i="9" a="1"/>
  <c r="Z49" i="9" a="1"/>
  <c r="CG46" i="9" a="1"/>
  <c r="CG45" i="9" a="1"/>
  <c r="CN47" i="9" a="1"/>
  <c r="BG47" i="9" a="1"/>
  <c r="AA47" i="9" a="1"/>
  <c r="CI47" i="9" a="1"/>
  <c r="BB47" i="9" a="1"/>
  <c r="V47" i="9" a="1"/>
  <c r="BQ47" i="9" a="1"/>
  <c r="E47" i="9" a="1"/>
  <c r="AJ47" i="9" a="1"/>
  <c r="AN47" i="9" a="1"/>
  <c r="BU47" i="9" a="1"/>
  <c r="P47" i="9" a="1"/>
  <c r="CM44" i="9" a="1"/>
  <c r="BF44" i="9" a="1"/>
  <c r="Z44" i="9" a="1"/>
  <c r="CH44" i="9" a="1"/>
  <c r="BA44" i="9" a="1"/>
  <c r="U44" i="9" a="1"/>
  <c r="BO44" i="9" a="1"/>
  <c r="CK44" i="9" a="1"/>
  <c r="X44" i="9" a="1"/>
  <c r="BC44" i="9" a="1"/>
  <c r="AR44" i="9" a="1"/>
  <c r="AZ44" i="9" a="1"/>
  <c r="BP48" i="9" a="1"/>
  <c r="AJ48" i="9" a="1"/>
  <c r="CR48" i="9" a="1"/>
  <c r="BK48" i="9" a="1"/>
  <c r="AE48" i="9" a="1"/>
  <c r="CD48" i="9" a="1"/>
  <c r="R48" i="9" a="1"/>
  <c r="AO48" i="9" a="1"/>
  <c r="AT48" i="9" a="1"/>
  <c r="M48" i="9" a="1"/>
  <c r="CH48" i="9" a="1"/>
  <c r="BX46" i="9" a="1"/>
  <c r="AR46" i="9" a="1"/>
  <c r="L46" i="9" a="1"/>
  <c r="BO46" i="9" a="1"/>
  <c r="AI46" i="9" a="1"/>
  <c r="CH46" i="9" a="1"/>
  <c r="CC46" i="9" a="1"/>
  <c r="E46" i="9" a="1"/>
  <c r="R46" i="9" a="1"/>
  <c r="Y46" i="9" a="1"/>
  <c r="AO46" i="9" a="1"/>
  <c r="BZ50" i="9" a="1"/>
  <c r="AT50" i="9" a="1"/>
  <c r="N50" i="9" a="1"/>
  <c r="BU50" i="9" a="1"/>
  <c r="AO50" i="9" a="1"/>
  <c r="I50" i="9" a="1"/>
  <c r="AR50" i="9" a="1"/>
  <c r="BO50" i="9" a="1"/>
  <c r="CK50" i="9" a="1"/>
  <c r="BC50" i="9" a="1"/>
  <c r="P50" i="9" a="1"/>
  <c r="CJ45" i="9" a="1"/>
  <c r="BC45" i="9" a="1"/>
  <c r="W45" i="9" a="1"/>
  <c r="CD45" i="9" a="1"/>
  <c r="AX45" i="9" a="1"/>
  <c r="R45" i="9" a="1"/>
  <c r="BD45" i="9" a="1"/>
  <c r="CH45" i="9" a="1"/>
  <c r="U45" i="9" a="1"/>
  <c r="AZ45" i="9" a="1"/>
  <c r="Q45" i="9" a="1"/>
  <c r="Y45" i="9" a="1"/>
  <c r="BM49" i="9" a="1"/>
  <c r="AG49" i="9" a="1"/>
  <c r="CO49" i="9" a="1"/>
  <c r="BH49" i="9" a="1"/>
  <c r="AB49" i="9" a="1"/>
  <c r="CA49" i="9" a="1"/>
  <c r="O49" i="9" a="1"/>
  <c r="AT49" i="9" a="1"/>
  <c r="AY49" i="9" a="1"/>
  <c r="CN49" i="9" a="1"/>
  <c r="BF49" i="9" a="1"/>
  <c r="CA47" i="9" a="1"/>
  <c r="AP47" i="9" a="1"/>
  <c r="L47" i="9" a="1"/>
  <c r="N44" i="9" a="1"/>
  <c r="AQ44" i="9" a="1"/>
  <c r="AJ44" i="9" a="1"/>
  <c r="CE48" i="9" a="1"/>
  <c r="CC48" i="9" a="1"/>
  <c r="E48" i="9" a="1"/>
  <c r="CP46" i="9" a="1"/>
  <c r="W46" i="9" a="1"/>
  <c r="BV46" i="9" a="1"/>
  <c r="BN50" i="9" a="1"/>
  <c r="CF50" i="9" a="1"/>
  <c r="AE50" i="9" a="1"/>
  <c r="AL45" i="9" a="1"/>
  <c r="I45" i="9" a="1"/>
  <c r="U49" i="9" a="1"/>
  <c r="BC49" i="9" a="1"/>
  <c r="AQ49" i="9" a="1"/>
  <c r="CJ47" i="9" a="1"/>
  <c r="BC47" i="9" a="1"/>
  <c r="W47" i="9" a="1"/>
  <c r="CD47" i="9" a="1"/>
  <c r="AX47" i="9" a="1"/>
  <c r="R47" i="9" a="1"/>
  <c r="BI47" i="9" a="1"/>
  <c r="CO47" i="9" a="1"/>
  <c r="AB47" i="9" a="1"/>
  <c r="X47" i="9" a="1"/>
  <c r="AO47" i="9" a="1"/>
  <c r="CB47" i="9" a="1"/>
  <c r="CI44" i="9" a="1"/>
  <c r="BB44" i="9" a="1"/>
  <c r="V44" i="9" a="1"/>
  <c r="CC44" i="9" a="1"/>
  <c r="AW44" i="9" a="1"/>
  <c r="Q44" i="9" a="1"/>
  <c r="BG44" i="9" a="1"/>
  <c r="CB44" i="9" a="1"/>
  <c r="P44" i="9" a="1"/>
  <c r="AU44" i="9" a="1"/>
  <c r="L44" i="9" a="1"/>
  <c r="T44" i="9" a="1"/>
  <c r="BL48" i="9" a="1"/>
  <c r="AF48" i="9" a="1"/>
  <c r="CN48" i="9" a="1"/>
  <c r="BG48" i="9" a="1"/>
  <c r="AA48" i="9" a="1"/>
  <c r="BV48" i="9" a="1"/>
  <c r="J48" i="9" a="1"/>
  <c r="AG48" i="9" a="1"/>
  <c r="AD48" i="9" a="1"/>
  <c r="CI48" i="9" a="1"/>
  <c r="U48" i="9" a="1"/>
  <c r="CQ46" i="9" a="1"/>
  <c r="BT46" i="9" a="1"/>
  <c r="AN46" i="9" a="1"/>
  <c r="H46" i="9" a="1"/>
  <c r="BK46" i="9" a="1"/>
  <c r="AE46" i="9" a="1"/>
  <c r="BY46" i="9" a="1"/>
  <c r="BR46" i="9" a="1"/>
  <c r="CN46" i="9" a="1"/>
  <c r="J46" i="9" a="1"/>
  <c r="Q46" i="9" a="1"/>
  <c r="F46" i="9" a="1"/>
  <c r="BV50" i="9" a="1"/>
  <c r="AP50" i="9" a="1"/>
  <c r="J50" i="9" a="1"/>
  <c r="BQ50" i="9" a="1"/>
  <c r="AK50" i="9" a="1"/>
  <c r="E50" i="9" a="1"/>
  <c r="AJ50" i="9" a="1"/>
  <c r="BG50" i="9" a="1"/>
  <c r="BT50" i="9" a="1"/>
  <c r="AM50" i="9" a="1"/>
  <c r="AU50" i="9" a="1"/>
  <c r="CE45" i="9" a="1"/>
  <c r="AY45" i="9" a="1"/>
  <c r="S45" i="9" a="1"/>
  <c r="BZ45" i="9" a="1"/>
  <c r="AT45" i="9" a="1"/>
  <c r="N45" i="9" a="1"/>
  <c r="AV45" i="9" a="1"/>
  <c r="BY45" i="9" a="1"/>
  <c r="M45" i="9" a="1"/>
  <c r="AR45" i="9" a="1"/>
  <c r="BU45" i="9" a="1"/>
  <c r="CP49" i="9" a="1"/>
  <c r="BI49" i="9" a="1"/>
  <c r="AC49" i="9" a="1"/>
  <c r="CK49" i="9" a="1"/>
  <c r="BD49" i="9" a="1"/>
  <c r="X49" i="9" a="1"/>
  <c r="BS49" i="9" a="1"/>
  <c r="G49" i="9" a="1"/>
  <c r="AL49" i="9" a="1"/>
  <c r="AI49" i="9" a="1"/>
  <c r="BW49" i="9" a="1"/>
  <c r="AP49" i="9" a="1"/>
  <c r="BV47" i="9" a="1"/>
  <c r="BX47" i="9" a="1"/>
  <c r="BL47" i="9" a="1"/>
  <c r="BZ44" i="9" a="1"/>
  <c r="AO44" i="9" a="1"/>
  <c r="BL44" i="9" a="1"/>
  <c r="CK48" i="9" a="1"/>
  <c r="AY48" i="9" a="1"/>
  <c r="Q48" i="9" a="1"/>
  <c r="BL46" i="9" a="1"/>
  <c r="BC46" i="9" a="1"/>
  <c r="BN46" i="9" a="1"/>
  <c r="AH50" i="9" a="1"/>
  <c r="AC50" i="9" a="1"/>
  <c r="G50" i="9" a="1"/>
  <c r="AQ45" i="9" a="1"/>
  <c r="BR45" i="9" a="1"/>
  <c r="AF45" i="9" a="1"/>
  <c r="CO45" i="9" a="1"/>
  <c r="BA49" i="9" a="1"/>
  <c r="P49" i="9" a="1"/>
  <c r="CD49" i="9" a="1"/>
  <c r="CH43" i="9" a="1"/>
  <c r="BA43" i="9" a="1"/>
  <c r="U43" i="9" a="1"/>
  <c r="CB43" i="9" a="1"/>
  <c r="AV43" i="9" a="1"/>
  <c r="P43" i="9" a="1"/>
  <c r="BB43" i="9" a="1"/>
  <c r="CE43" i="9" a="1"/>
  <c r="S43" i="9" a="1"/>
  <c r="AP43" i="9" a="1"/>
  <c r="CR43" i="9" a="1"/>
  <c r="O43" i="9" a="1"/>
  <c r="CC43" i="9" a="1"/>
  <c r="AW43" i="9" a="1"/>
  <c r="Q43" i="9" a="1"/>
  <c r="BX43" i="9" a="1"/>
  <c r="AR43" i="9" a="1"/>
  <c r="L43" i="9" a="1"/>
  <c r="AT43" i="9" a="1"/>
  <c r="BW43" i="9" a="1"/>
  <c r="K43" i="9" a="1"/>
  <c r="AH43" i="9" a="1"/>
  <c r="BK43" i="9" a="1"/>
  <c r="BY43" i="9" a="1"/>
  <c r="AS43" i="9" a="1"/>
  <c r="M43" i="9" a="1"/>
  <c r="BT43" i="9" a="1"/>
  <c r="AN43" i="9" a="1"/>
  <c r="H43" i="9" a="1"/>
  <c r="AL43" i="9" a="1"/>
  <c r="BO43" i="9" a="1"/>
  <c r="CM43" i="9" a="1"/>
  <c r="Z43" i="9" a="1"/>
  <c r="AE43" i="9" a="1"/>
  <c r="CG43" i="9" a="1"/>
  <c r="BU43" i="9" a="1"/>
  <c r="AO43" i="9" a="1"/>
  <c r="I43" i="9" a="1"/>
  <c r="BP43" i="9" a="1"/>
  <c r="AJ43" i="9" a="1"/>
  <c r="CQ43" i="9" a="1"/>
  <c r="AD43" i="9" a="1"/>
  <c r="BG43" i="9" a="1"/>
  <c r="CD43" i="9" a="1"/>
  <c r="R43" i="9" a="1"/>
  <c r="CJ43" i="9" a="1"/>
  <c r="BQ43" i="9" a="1"/>
  <c r="AK43" i="9" a="1"/>
  <c r="E43" i="9" a="1"/>
  <c r="BL43" i="9" a="1"/>
  <c r="AF43" i="9" a="1"/>
  <c r="CI43" i="9" a="1"/>
  <c r="V43" i="9" a="1"/>
  <c r="AY43" i="9" a="1"/>
  <c r="BV43" i="9" a="1"/>
  <c r="J43" i="9" a="1"/>
  <c r="BC43" i="9" a="1"/>
  <c r="BM43" i="9" a="1"/>
  <c r="AG43" i="9" a="1"/>
  <c r="CO43" i="9" a="1"/>
  <c r="BH43" i="9" a="1"/>
  <c r="AB43" i="9" a="1"/>
  <c r="BZ43" i="9" a="1"/>
  <c r="N43" i="9" a="1"/>
  <c r="AQ43" i="9" a="1"/>
  <c r="BN43" i="9" a="1"/>
  <c r="BS43" i="9" a="1"/>
  <c r="W43" i="9" a="1"/>
  <c r="CP43" i="9" a="1"/>
  <c r="BI43" i="9" a="1"/>
  <c r="AC43" i="9" a="1"/>
  <c r="CK43" i="9" a="1"/>
  <c r="BD43" i="9" a="1"/>
  <c r="X43" i="9" a="1"/>
  <c r="BR43" i="9" a="1"/>
  <c r="F43" i="9" a="1"/>
  <c r="AI43" i="9" a="1"/>
  <c r="BF43" i="9" a="1"/>
  <c r="AM43" i="9" a="1"/>
  <c r="CA43" i="9" a="1"/>
  <c r="CL43" i="9" a="1"/>
  <c r="BE43" i="9" a="1"/>
  <c r="Y43" i="9" a="1"/>
  <c r="CF43" i="9" a="1"/>
  <c r="AZ43" i="9" a="1"/>
  <c r="T43" i="9" a="1"/>
  <c r="BJ43" i="9" a="1"/>
  <c r="CN43" i="9" a="1"/>
  <c r="AA43" i="9" a="1"/>
  <c r="AX43" i="9" a="1"/>
  <c r="G43" i="9" a="1"/>
  <c r="AU43" i="9" a="1"/>
  <c r="BX42" i="9" a="1"/>
  <c r="AR42" i="9" a="1"/>
  <c r="L42" i="9" a="1"/>
  <c r="BS42" i="9" a="1"/>
  <c r="AM42" i="9" a="1"/>
  <c r="G42" i="9" a="1"/>
  <c r="AG42" i="9" a="1"/>
  <c r="BJ42" i="9" a="1"/>
  <c r="CP42" i="9" a="1"/>
  <c r="AC42" i="9" a="1"/>
  <c r="Z42" i="9" a="1"/>
  <c r="K42" i="9" a="1"/>
  <c r="BT42" i="9" a="1"/>
  <c r="AN42" i="9" a="1"/>
  <c r="H42" i="9" a="1"/>
  <c r="BO42" i="9" a="1"/>
  <c r="AI42" i="9" a="1"/>
  <c r="CL42" i="9" a="1"/>
  <c r="Y42" i="9" a="1"/>
  <c r="BB42" i="9" a="1"/>
  <c r="CH42" i="9" a="1"/>
  <c r="U42" i="9" a="1"/>
  <c r="CD42" i="9" a="1"/>
  <c r="CB42" i="9" a="1"/>
  <c r="BR42" i="9" a="1"/>
  <c r="BF42" i="9" a="1"/>
  <c r="BP42" i="9" a="1"/>
  <c r="AJ42" i="9" a="1"/>
  <c r="CR42" i="9" a="1"/>
  <c r="BK42" i="9" a="1"/>
  <c r="AE42" i="9" a="1"/>
  <c r="CC42" i="9" a="1"/>
  <c r="Q42" i="9" a="1"/>
  <c r="AT42" i="9" a="1"/>
  <c r="BY42" i="9" a="1"/>
  <c r="M42" i="9" a="1"/>
  <c r="AX42" i="9" a="1"/>
  <c r="P42" i="9" a="1"/>
  <c r="AK42" i="9" a="1"/>
  <c r="BL42" i="9" a="1"/>
  <c r="AF42" i="9" a="1"/>
  <c r="CN42" i="9" a="1"/>
  <c r="BG42" i="9" a="1"/>
  <c r="AA42" i="9" a="1"/>
  <c r="BU42" i="9" a="1"/>
  <c r="I42" i="9" a="1"/>
  <c r="AL42" i="9" a="1"/>
  <c r="BQ42" i="9" a="1"/>
  <c r="E42" i="9" a="1"/>
  <c r="R42" i="9" a="1"/>
  <c r="AO42" i="9" a="1"/>
  <c r="CO42" i="9" a="1"/>
  <c r="BH42" i="9" a="1"/>
  <c r="AB42" i="9" a="1"/>
  <c r="CJ42" i="9" a="1"/>
  <c r="BC42" i="9" a="1"/>
  <c r="W42" i="9" a="1"/>
  <c r="BM42" i="9" a="1"/>
  <c r="CQ42" i="9" a="1"/>
  <c r="AD42" i="9" a="1"/>
  <c r="BI42" i="9" a="1"/>
  <c r="BN42" i="9" a="1"/>
  <c r="BV42" i="9" a="1"/>
  <c r="AQ42" i="9" a="1"/>
  <c r="CK42" i="9" a="1"/>
  <c r="BD42" i="9" a="1"/>
  <c r="X42" i="9" a="1"/>
  <c r="CE42" i="9" a="1"/>
  <c r="AY42" i="9" a="1"/>
  <c r="S42" i="9" a="1"/>
  <c r="BE42" i="9" a="1"/>
  <c r="CI42" i="9" a="1"/>
  <c r="V42" i="9" a="1"/>
  <c r="BA42" i="9" a="1"/>
  <c r="AH42" i="9" a="1"/>
  <c r="AP42" i="9" a="1"/>
  <c r="AV42" i="9" a="1"/>
  <c r="F42" i="9" a="1"/>
  <c r="CG42" i="9" a="1"/>
  <c r="CF42" i="9" a="1"/>
  <c r="AZ42" i="9" a="1"/>
  <c r="T42" i="9" a="1"/>
  <c r="CA42" i="9" a="1"/>
  <c r="AU42" i="9" a="1"/>
  <c r="O42" i="9" a="1"/>
  <c r="AW42" i="9" a="1"/>
  <c r="BZ42" i="9" a="1"/>
  <c r="N42" i="9" a="1"/>
  <c r="AS42" i="9" a="1"/>
  <c r="CM42" i="9" a="1"/>
  <c r="J42" i="9" a="1"/>
  <c r="BW42" i="9" a="1"/>
  <c r="CE41" i="9" a="1"/>
  <c r="AY41" i="9" a="1"/>
  <c r="S41" i="9" a="1"/>
  <c r="BZ41" i="9" a="1"/>
  <c r="AT41" i="9" a="1"/>
  <c r="N41" i="9" a="1"/>
  <c r="AZ41" i="9" a="1"/>
  <c r="BU41" i="9" a="1"/>
  <c r="I41" i="9" a="1"/>
  <c r="AF41" i="9" a="1"/>
  <c r="BA41" i="9" a="1"/>
  <c r="BT41" i="9" a="1"/>
  <c r="CA41" i="9" a="1"/>
  <c r="AU41" i="9" a="1"/>
  <c r="O41" i="9" a="1"/>
  <c r="BV41" i="9" a="1"/>
  <c r="AP41" i="9" a="1"/>
  <c r="J41" i="9" a="1"/>
  <c r="AR41" i="9" a="1"/>
  <c r="BM41" i="9" a="1"/>
  <c r="CK41" i="9" a="1"/>
  <c r="X41" i="9" a="1"/>
  <c r="U41" i="9" a="1"/>
  <c r="BS41" i="9" a="1"/>
  <c r="AW41" i="9" a="1"/>
  <c r="BW41" i="9" a="1"/>
  <c r="AQ41" i="9" a="1"/>
  <c r="K41" i="9" a="1"/>
  <c r="BR41" i="9" a="1"/>
  <c r="AL41" i="9" a="1"/>
  <c r="F41" i="9" a="1"/>
  <c r="AJ41" i="9" a="1"/>
  <c r="BE41" i="9" a="1"/>
  <c r="CB41" i="9" a="1"/>
  <c r="P41" i="9" a="1"/>
  <c r="BY41" i="9" a="1"/>
  <c r="AH41" i="9" a="1"/>
  <c r="BO41" i="9" a="1"/>
  <c r="AI41" i="9" a="1"/>
  <c r="CQ41" i="9" a="1"/>
  <c r="BJ41" i="9" a="1"/>
  <c r="AD41" i="9" a="1"/>
  <c r="CF41" i="9" a="1"/>
  <c r="T41" i="9" a="1"/>
  <c r="AO41" i="9" a="1"/>
  <c r="BL41" i="9" a="1"/>
  <c r="CP41" i="9" a="1"/>
  <c r="M41" i="9" a="1"/>
  <c r="BN41" i="9" a="1"/>
  <c r="CR41" i="9" a="1"/>
  <c r="BK41" i="9" a="1"/>
  <c r="AE41" i="9" a="1"/>
  <c r="CM41" i="9" a="1"/>
  <c r="BF41" i="9" a="1"/>
  <c r="Z41" i="9" a="1"/>
  <c r="BX41" i="9" a="1"/>
  <c r="L41" i="9" a="1"/>
  <c r="AG41" i="9" a="1"/>
  <c r="BD41" i="9" a="1"/>
  <c r="BI41" i="9" a="1"/>
  <c r="BQ41" i="9" a="1"/>
  <c r="AM41" i="9" a="1"/>
  <c r="AB41" i="9" a="1"/>
  <c r="CG41" i="9" a="1"/>
  <c r="CN41" i="9" a="1"/>
  <c r="BG41" i="9" a="1"/>
  <c r="AA41" i="9" a="1"/>
  <c r="CI41" i="9" a="1"/>
  <c r="BB41" i="9" a="1"/>
  <c r="V41" i="9" a="1"/>
  <c r="BP41" i="9" a="1"/>
  <c r="CL41" i="9" a="1"/>
  <c r="Y41" i="9" a="1"/>
  <c r="AV41" i="9" a="1"/>
  <c r="AC41" i="9" a="1"/>
  <c r="AK41" i="9" a="1"/>
  <c r="G41" i="9" a="1"/>
  <c r="CO41" i="9" a="1"/>
  <c r="AS41" i="9" a="1"/>
  <c r="CJ41" i="9" a="1"/>
  <c r="BC41" i="9" a="1"/>
  <c r="W41" i="9" a="1"/>
  <c r="CD41" i="9" a="1"/>
  <c r="AX41" i="9" a="1"/>
  <c r="R41" i="9" a="1"/>
  <c r="BH41" i="9" a="1"/>
  <c r="CC41" i="9" a="1"/>
  <c r="Q41" i="9" a="1"/>
  <c r="AN41" i="9" a="1"/>
  <c r="CH41" i="9" a="1"/>
  <c r="E41" i="9" a="1"/>
  <c r="H41" i="9" a="1"/>
  <c r="BZ40" i="9" a="1"/>
  <c r="AT40" i="9" a="1"/>
  <c r="N40" i="9" a="1"/>
  <c r="BU40" i="9" a="1"/>
  <c r="AO40" i="9" a="1"/>
  <c r="I40" i="9" a="1"/>
  <c r="AU40" i="9" a="1"/>
  <c r="BX40" i="9" a="1"/>
  <c r="L40" i="9" a="1"/>
  <c r="AI40" i="9" a="1"/>
  <c r="AV40" i="9" a="1"/>
  <c r="CP40" i="9" a="1"/>
  <c r="W40" i="9" a="1"/>
  <c r="AZ40" i="9" a="1"/>
  <c r="BW40" i="9" a="1"/>
  <c r="K40" i="9" a="1"/>
  <c r="AN40" i="9" a="1"/>
  <c r="BV40" i="9" a="1"/>
  <c r="AP40" i="9" a="1"/>
  <c r="J40" i="9" a="1"/>
  <c r="BQ40" i="9" a="1"/>
  <c r="AK40" i="9" a="1"/>
  <c r="E40" i="9" a="1"/>
  <c r="AM40" i="9" a="1"/>
  <c r="BP40" i="9" a="1"/>
  <c r="CN40" i="9" a="1"/>
  <c r="AA40" i="9" a="1"/>
  <c r="P40" i="9" a="1"/>
  <c r="BI40" i="9" a="1"/>
  <c r="BR40" i="9" a="1"/>
  <c r="AL40" i="9" a="1"/>
  <c r="F40" i="9" a="1"/>
  <c r="BM40" i="9" a="1"/>
  <c r="AG40" i="9" a="1"/>
  <c r="CR40" i="9" a="1"/>
  <c r="AE40" i="9" a="1"/>
  <c r="BH40" i="9" a="1"/>
  <c r="CE40" i="9" a="1"/>
  <c r="S40" i="9" a="1"/>
  <c r="BT40" i="9" a="1"/>
  <c r="AH40" i="9" a="1"/>
  <c r="BN40" i="9" a="1"/>
  <c r="CQ40" i="9" a="1"/>
  <c r="BJ40" i="9" a="1"/>
  <c r="AD40" i="9" a="1"/>
  <c r="CL40" i="9" a="1"/>
  <c r="BE40" i="9" a="1"/>
  <c r="Y40" i="9" a="1"/>
  <c r="CA40" i="9" a="1"/>
  <c r="O40" i="9" a="1"/>
  <c r="AR40" i="9" a="1"/>
  <c r="BO40" i="9" a="1"/>
  <c r="CK40" i="9" a="1"/>
  <c r="H40" i="9" a="1"/>
  <c r="CG40" i="9" a="1"/>
  <c r="CM40" i="9" a="1"/>
  <c r="BF40" i="9" a="1"/>
  <c r="Z40" i="9" a="1"/>
  <c r="CH40" i="9" a="1"/>
  <c r="BA40" i="9" a="1"/>
  <c r="U40" i="9" a="1"/>
  <c r="BS40" i="9" a="1"/>
  <c r="G40" i="9" a="1"/>
  <c r="AJ40" i="9" a="1"/>
  <c r="BG40" i="9" a="1"/>
  <c r="BD40" i="9" a="1"/>
  <c r="BL40" i="9" a="1"/>
  <c r="CI40" i="9" a="1"/>
  <c r="BB40" i="9" a="1"/>
  <c r="V40" i="9" a="1"/>
  <c r="CC40" i="9" a="1"/>
  <c r="AW40" i="9" a="1"/>
  <c r="Q40" i="9" a="1"/>
  <c r="BK40" i="9" a="1"/>
  <c r="CO40" i="9" a="1"/>
  <c r="AB40" i="9" a="1"/>
  <c r="AY40" i="9" a="1"/>
  <c r="X40" i="9" a="1"/>
  <c r="AF40" i="9" a="1"/>
  <c r="AC40" i="9" a="1"/>
  <c r="CD40" i="9" a="1"/>
  <c r="AX40" i="9" a="1"/>
  <c r="R40" i="9" a="1"/>
  <c r="BY40" i="9" a="1"/>
  <c r="AS40" i="9" a="1"/>
  <c r="M40" i="9" a="1"/>
  <c r="BC40" i="9" a="1"/>
  <c r="CF40" i="9" a="1"/>
  <c r="T40" i="9" a="1"/>
  <c r="AQ40" i="9" a="1"/>
  <c r="CB40" i="9" a="1"/>
  <c r="CJ40" i="9" a="1"/>
  <c r="BK38" i="9" a="1"/>
  <c r="BX27" i="9" a="1"/>
  <c r="P37" i="9" a="1"/>
  <c r="K362" i="14"/>
  <c r="BD27" i="9" a="1"/>
  <c r="S20" i="9" a="1"/>
  <c r="CH22" i="9" a="1"/>
  <c r="AM28" i="9" a="1"/>
  <c r="T22" i="9" a="1"/>
  <c r="AX30" i="9" a="1"/>
  <c r="AC24" i="9" a="1"/>
  <c r="BJ29" i="9" a="1"/>
  <c r="BQ28" i="9" a="1"/>
  <c r="K30" i="9" a="1"/>
  <c r="AL28" i="9" a="1"/>
  <c r="BR24" i="9" a="1"/>
  <c r="AN34" i="9" a="1"/>
  <c r="AI39" i="9" a="1"/>
  <c r="CR32" i="9" a="1"/>
  <c r="BD26" i="9" a="1"/>
  <c r="CF30" i="9" a="1"/>
  <c r="CB28" i="9" a="1"/>
  <c r="AM24" i="9" a="1"/>
  <c r="AJ30" i="9" a="1"/>
  <c r="V33" i="9" a="1"/>
  <c r="CP25" i="9" a="1"/>
  <c r="AL37" i="9" a="1"/>
  <c r="N33" i="9" a="1"/>
  <c r="V36" i="9" a="1"/>
  <c r="BD24" i="9" a="1"/>
  <c r="BI20" i="9" a="1"/>
  <c r="BK35" i="9" a="1"/>
  <c r="CC26" i="9" a="1"/>
  <c r="N30" i="9" a="1"/>
  <c r="AF31" i="9" a="1"/>
  <c r="AX25" i="9" a="1"/>
  <c r="AP22" i="9" a="1"/>
  <c r="T24" i="9" a="1"/>
  <c r="BT36" i="9" a="1"/>
  <c r="CI27" i="9" a="1"/>
  <c r="BG36" i="9" a="1"/>
  <c r="CD29" i="9" a="1"/>
  <c r="BY26" i="9" a="1"/>
  <c r="K1388" i="22"/>
  <c r="AF36" i="9" a="1"/>
  <c r="S36" i="9" a="1"/>
  <c r="K172" i="15"/>
  <c r="CG28" i="9" a="1"/>
  <c r="AB31" i="9" a="1"/>
  <c r="AG32" i="9" a="1"/>
  <c r="BW27" i="9" a="1"/>
  <c r="T35" i="9" a="1"/>
  <c r="K37" i="9" a="1"/>
  <c r="BU33" i="9" a="1"/>
  <c r="AV36" i="9" a="1"/>
  <c r="X37" i="9" a="1"/>
  <c r="CQ27" i="9" a="1"/>
  <c r="BW31" i="9" a="1"/>
  <c r="V22" i="9" a="1"/>
  <c r="CR20" i="9" a="1"/>
  <c r="CP31" i="9" a="1"/>
  <c r="L35" i="9" a="1"/>
  <c r="BV34" i="9" a="1"/>
  <c r="AP38" i="9" a="1"/>
  <c r="AB32" i="9" a="1"/>
  <c r="R34" i="9" a="1"/>
  <c r="BH26" i="9" a="1"/>
  <c r="BV24" i="9" a="1"/>
  <c r="BR23" i="9" a="1"/>
  <c r="BL23" i="9" a="1"/>
  <c r="K20" i="5"/>
  <c r="AA25" i="9" a="1"/>
  <c r="K1806" i="22"/>
  <c r="BF36" i="9" a="1"/>
  <c r="K1502" i="22"/>
  <c r="BV25" i="9" a="1"/>
  <c r="Z22" i="9" a="1"/>
  <c r="F39" i="9" a="1"/>
  <c r="AX28" i="9" a="1"/>
  <c r="T29" i="9" a="1"/>
  <c r="Q35" i="9" a="1"/>
  <c r="CI38" i="9" a="1"/>
  <c r="BQ21" i="9" a="1"/>
  <c r="Q23" i="9" a="1"/>
  <c r="K210" i="14"/>
  <c r="CI28" i="9" a="1"/>
  <c r="BT39" i="9" a="1"/>
  <c r="L39" i="9" a="1"/>
  <c r="CB34" i="9" a="1"/>
  <c r="CG26" i="9" a="1"/>
  <c r="AH22" i="9" a="1"/>
  <c r="AO30" i="9" a="1"/>
  <c r="W35" i="9" a="1"/>
  <c r="BH23" i="9" a="1"/>
  <c r="AP31" i="9" a="1"/>
  <c r="BS23" i="9" a="1"/>
  <c r="BY33" i="9" a="1"/>
  <c r="CM30" i="9" a="1"/>
  <c r="CA35" i="9" a="1"/>
  <c r="W24" i="9" a="1"/>
  <c r="CC39" i="9" a="1"/>
  <c r="Z34" i="9" a="1"/>
  <c r="AD25" i="9" a="1"/>
  <c r="I32" i="9" a="1"/>
  <c r="BJ35" i="9" a="1"/>
  <c r="CG21" i="9" a="1"/>
  <c r="CA25" i="9" a="1"/>
  <c r="BM34" i="9" a="1"/>
  <c r="Q34" i="9" a="1"/>
  <c r="BQ24" i="9" a="1"/>
  <c r="Z23" i="9" a="1"/>
  <c r="BF21" i="9" a="1"/>
  <c r="BO27" i="9" a="1"/>
  <c r="CD34" i="9" a="1"/>
  <c r="CD24" i="9" a="1"/>
  <c r="CC28" i="9" a="1"/>
  <c r="CN33" i="9" a="1"/>
  <c r="AB29" i="9" a="1"/>
  <c r="R21" i="9" a="1"/>
  <c r="BU35" i="9" a="1"/>
  <c r="BV27" i="9" a="1"/>
  <c r="BL27" i="9" a="1"/>
  <c r="BJ23" i="9" a="1"/>
  <c r="BC24" i="9" a="1"/>
  <c r="CE27" i="9" a="1"/>
  <c r="BS31" i="9" a="1"/>
  <c r="AK32" i="9" a="1"/>
  <c r="BB39" i="9" a="1"/>
  <c r="Y38" i="9" a="1"/>
  <c r="AI23" i="9" a="1"/>
  <c r="AU31" i="9" a="1"/>
  <c r="K21" i="9" a="1"/>
  <c r="CK33" i="9" a="1"/>
  <c r="CG29" i="9" a="1"/>
  <c r="L36" i="9" a="1"/>
  <c r="AX20" i="9" a="1"/>
  <c r="CI26" i="9" a="1"/>
  <c r="BJ22" i="9" a="1"/>
  <c r="BT35" i="9" a="1"/>
  <c r="AY25" i="9" a="1"/>
  <c r="U37" i="9" a="1"/>
  <c r="K134" i="22"/>
  <c r="BW28" i="9" a="1"/>
  <c r="K476" i="22"/>
  <c r="BZ28" i="9" a="1"/>
  <c r="K894" i="22"/>
  <c r="AD24" i="9" a="1"/>
  <c r="CR24" i="9" a="1"/>
  <c r="BT34" i="9" a="1"/>
  <c r="BF30" i="9" a="1"/>
  <c r="BH29" i="9" a="1"/>
  <c r="CH39" i="9" a="1"/>
  <c r="CJ37" i="9" a="1"/>
  <c r="BN38" i="9" a="1"/>
  <c r="BI39" i="9" a="1"/>
  <c r="CR39" i="9" a="1"/>
  <c r="BP34" i="9" a="1"/>
  <c r="E38" i="9" a="1"/>
  <c r="Y26" i="9" a="1"/>
  <c r="AR27" i="9" a="1"/>
  <c r="AR26" i="9" a="1"/>
  <c r="BH39" i="9" a="1"/>
  <c r="R36" i="9" a="1"/>
  <c r="L33" i="9" a="1"/>
  <c r="AW30" i="9" a="1"/>
  <c r="AI34" i="9" a="1"/>
  <c r="AE31" i="9" a="1"/>
  <c r="BJ37" i="9" a="1"/>
  <c r="BE28" i="9" a="1"/>
  <c r="CO38" i="9" a="1"/>
  <c r="AV29" i="9" a="1"/>
  <c r="AC27" i="9" a="1"/>
  <c r="AG35" i="9" a="1"/>
  <c r="K400" i="22"/>
  <c r="BL21" i="9" a="1"/>
  <c r="BX37" i="9" a="1"/>
  <c r="I21" i="9" a="1"/>
  <c r="AP28" i="9" a="1"/>
  <c r="BA26" i="9" a="1"/>
  <c r="AK28" i="9" a="1"/>
  <c r="AE39" i="9" a="1"/>
  <c r="AS20" i="9" a="1"/>
  <c r="AZ23" i="9" a="1"/>
  <c r="BO24" i="9" a="1"/>
  <c r="K23" i="9" a="1"/>
  <c r="R28" i="9" a="1"/>
  <c r="CR29" i="9" a="1"/>
  <c r="CK38" i="9" a="1"/>
  <c r="CP29" i="9" a="1"/>
  <c r="BW37" i="9" a="1"/>
  <c r="BU36" i="9" a="1"/>
  <c r="R39" i="9" a="1"/>
  <c r="W36" i="9" a="1"/>
  <c r="AG28" i="9" a="1"/>
  <c r="AS33" i="9" a="1"/>
  <c r="AQ28" i="9" a="1"/>
  <c r="AA39" i="9" a="1"/>
  <c r="BU29" i="9" a="1"/>
  <c r="BC20" i="9" a="1"/>
  <c r="BD35" i="9" a="1"/>
  <c r="L34" i="9" a="1"/>
  <c r="BT22" i="9" a="1"/>
  <c r="BY27" i="9" a="1"/>
  <c r="CN38" i="9" a="1"/>
  <c r="CO32" i="9" a="1"/>
  <c r="J32" i="9" a="1"/>
  <c r="O35" i="9" a="1"/>
  <c r="BI22" i="9" a="1"/>
  <c r="H36" i="9" a="1"/>
  <c r="CN36" i="9" a="1"/>
  <c r="K26" i="9" a="1"/>
  <c r="AW28" i="9" a="1"/>
  <c r="AX31" i="9" a="1"/>
  <c r="AO35" i="9" a="1"/>
  <c r="CG33" i="9" a="1"/>
  <c r="BI30" i="9" a="1"/>
  <c r="Y32" i="9" a="1"/>
  <c r="AE26" i="9" a="1"/>
  <c r="BX20" i="9" a="1"/>
  <c r="AA37" i="9" a="1"/>
  <c r="AA24" i="9" a="1"/>
  <c r="AD37" i="9" a="1"/>
  <c r="L31" i="9" a="1"/>
  <c r="U31" i="9" a="1"/>
  <c r="BB31" i="9" a="1"/>
  <c r="J31" i="9" a="1"/>
  <c r="BE25" i="9" a="1"/>
  <c r="CH35" i="9" a="1"/>
  <c r="AT21" i="9" a="1"/>
  <c r="AS21" i="9" a="1"/>
  <c r="AE38" i="9" a="1"/>
  <c r="AT39" i="9" a="1"/>
  <c r="BF26" i="9" a="1"/>
  <c r="BZ34" i="9" a="1"/>
  <c r="CH33" i="9" a="1"/>
  <c r="AW27" i="9" a="1"/>
  <c r="V35" i="9" a="1"/>
  <c r="X32" i="9" a="1"/>
  <c r="AV26" i="9" a="1"/>
  <c r="AZ34" i="9" a="1"/>
  <c r="AR32" i="9" a="1"/>
  <c r="AS36" i="9" a="1"/>
  <c r="CK35" i="9" a="1"/>
  <c r="BC26" i="9" a="1"/>
  <c r="AA30" i="9" a="1"/>
  <c r="AC28" i="9" a="1"/>
  <c r="BS21" i="9" a="1"/>
  <c r="CN25" i="9" a="1"/>
  <c r="BQ22" i="9" a="1"/>
  <c r="P35" i="9" a="1"/>
  <c r="AT28" i="9" a="1"/>
  <c r="BY31" i="9" a="1"/>
  <c r="BL31" i="9" a="1"/>
  <c r="K134" i="18"/>
  <c r="BS30" i="9" a="1"/>
  <c r="BW29" i="9" a="1"/>
  <c r="AT23" i="9" a="1"/>
  <c r="X38" i="9" a="1"/>
  <c r="AU33" i="9" a="1"/>
  <c r="K818" i="22"/>
  <c r="BD32" i="9" a="1"/>
  <c r="AX33" i="9" a="1"/>
  <c r="AO38" i="9" a="1"/>
  <c r="AQ25" i="9" a="1"/>
  <c r="AQ29" i="9" a="1"/>
  <c r="BA28" i="9" a="1"/>
  <c r="K20" i="9" a="1"/>
  <c r="BP30" i="9" a="1"/>
  <c r="BO37" i="9" a="1"/>
  <c r="BD21" i="9" a="1"/>
  <c r="CA27" i="9" a="1"/>
  <c r="CE21" i="9" a="1"/>
  <c r="BF33" i="9" a="1"/>
  <c r="X28" i="9" a="1"/>
  <c r="AH36" i="9" a="1"/>
  <c r="BF28" i="9" a="1"/>
  <c r="AT34" i="9" a="1"/>
  <c r="BG28" i="9" a="1"/>
  <c r="BP37" i="9" a="1"/>
  <c r="X23" i="9" a="1"/>
  <c r="F36" i="9" a="1"/>
  <c r="J28" i="9" a="1"/>
  <c r="BG24" i="9" a="1"/>
  <c r="AC33" i="9" a="1"/>
  <c r="CO30" i="9" a="1"/>
  <c r="AT31" i="9" a="1"/>
  <c r="AP35" i="9" a="1"/>
  <c r="BN36" i="9" a="1"/>
  <c r="BO30" i="9" a="1"/>
  <c r="AN39" i="9" a="1"/>
  <c r="BR37" i="9" a="1"/>
  <c r="BK36" i="9" a="1"/>
  <c r="AO26" i="9" a="1"/>
  <c r="AK20" i="9" a="1"/>
  <c r="CD20" i="9" a="1"/>
  <c r="CD26" i="9" a="1"/>
  <c r="BC27" i="9" a="1"/>
  <c r="BN22" i="9" a="1"/>
  <c r="Y24" i="9" a="1"/>
  <c r="CO34" i="9" a="1"/>
  <c r="AV25" i="9" a="1"/>
  <c r="AW32" i="9" a="1"/>
  <c r="BL37" i="9" a="1"/>
  <c r="CB39" i="9" a="1"/>
  <c r="AV21" i="9" a="1"/>
  <c r="X22" i="9" a="1"/>
  <c r="CK25" i="9" a="1"/>
  <c r="O31" i="9" a="1"/>
  <c r="BD30" i="9" a="1"/>
  <c r="AP36" i="9" a="1"/>
  <c r="CA38" i="9" a="1"/>
  <c r="Q22" i="9" a="1"/>
  <c r="K24" i="9" a="1"/>
  <c r="AO27" i="9" a="1"/>
  <c r="Z20" i="9" a="1"/>
  <c r="AQ32" i="9" a="1"/>
  <c r="CJ27" i="9" a="1"/>
  <c r="K210" i="15"/>
  <c r="CO29" i="9" a="1"/>
  <c r="BJ36" i="9" a="1"/>
  <c r="BL39" i="9" a="1"/>
  <c r="X27" i="9" a="1"/>
  <c r="AA34" i="9" a="1"/>
  <c r="CD25" i="9" a="1"/>
  <c r="N27" i="9" a="1"/>
  <c r="CE37" i="9" a="1"/>
  <c r="BA32" i="9" a="1"/>
  <c r="AP34" i="9" a="1"/>
  <c r="E32" i="9" a="1"/>
  <c r="AT37" i="9" a="1"/>
  <c r="P24" i="9" a="1"/>
  <c r="BQ34" i="9" a="1"/>
  <c r="M29" i="9" a="1"/>
  <c r="S25" i="9" a="1"/>
  <c r="CI23" i="9" a="1"/>
  <c r="CC24" i="9" a="1"/>
  <c r="CO20" i="9" a="1"/>
  <c r="BI23" i="9" a="1"/>
  <c r="BA39" i="9" a="1"/>
  <c r="CN39" i="9" a="1"/>
  <c r="AY23" i="9" a="1"/>
  <c r="AN35" i="9" a="1"/>
  <c r="BR22" i="9" a="1"/>
  <c r="BI27" i="9" a="1"/>
  <c r="M38" i="9" a="1"/>
  <c r="AR38" i="9" a="1"/>
  <c r="AI24" i="9" a="1"/>
  <c r="CJ32" i="9" a="1"/>
  <c r="BU22" i="9" a="1"/>
  <c r="N31" i="9" a="1"/>
  <c r="BB28" i="9" a="1"/>
  <c r="K1464" i="22"/>
  <c r="AD32" i="9" a="1"/>
  <c r="BZ38" i="9" a="1"/>
  <c r="BW38" i="9" a="1"/>
  <c r="AI20" i="9" a="1"/>
  <c r="CF34" i="9" a="1"/>
  <c r="CD31" i="9" a="1"/>
  <c r="CE35" i="9" a="1"/>
  <c r="AA23" i="9" a="1"/>
  <c r="AX36" i="9" a="1"/>
  <c r="BL35" i="9" a="1"/>
  <c r="Q33" i="9" a="1"/>
  <c r="N32" i="9" a="1"/>
  <c r="E36" i="9" a="1"/>
  <c r="BZ33" i="9" a="1"/>
  <c r="BP23" i="9" a="1"/>
  <c r="CD37" i="9" a="1"/>
  <c r="AN29" i="9" a="1"/>
  <c r="K1350" i="22"/>
  <c r="AP32" i="9" a="1"/>
  <c r="W23" i="9" a="1"/>
  <c r="BN35" i="9" a="1"/>
  <c r="AM29" i="9" a="1"/>
  <c r="BN24" i="9" a="1"/>
  <c r="AD23" i="9" a="1"/>
  <c r="AW39" i="9" a="1"/>
  <c r="L26" i="9" a="1"/>
  <c r="X24" i="9" a="1"/>
  <c r="BQ39" i="9" a="1"/>
  <c r="AI36" i="9" a="1"/>
  <c r="F33" i="9" a="1"/>
  <c r="CD32" i="9" a="1"/>
  <c r="BQ26" i="9" a="1"/>
  <c r="BM38" i="9" a="1"/>
  <c r="CO36" i="9" a="1"/>
  <c r="CH30" i="9" a="1"/>
  <c r="U25" i="9" a="1"/>
  <c r="F26" i="9" a="1"/>
  <c r="AC21" i="9" a="1"/>
  <c r="AJ24" i="9" a="1"/>
  <c r="AO34" i="9" a="1"/>
  <c r="AJ26" i="9" a="1"/>
  <c r="R38" i="9" a="1"/>
  <c r="V31" i="9" a="1"/>
  <c r="AQ37" i="9" a="1"/>
  <c r="BI31" i="9" a="1"/>
  <c r="AA28" i="9" a="1"/>
  <c r="AK39" i="9" a="1"/>
  <c r="K1312" i="22"/>
  <c r="AM25" i="9" a="1"/>
  <c r="T38" i="9" a="1"/>
  <c r="AS37" i="9" a="1"/>
  <c r="AJ29" i="9" a="1"/>
  <c r="AV22" i="9" a="1"/>
  <c r="M32" i="9" a="1"/>
  <c r="AC32" i="9" a="1"/>
  <c r="X20" i="9" a="1"/>
  <c r="BP38" i="9" a="1"/>
  <c r="BH36" i="9" a="1"/>
  <c r="AB24" i="9" a="1"/>
  <c r="CM22" i="9" a="1"/>
  <c r="AL31" i="9" a="1"/>
  <c r="BK33" i="9" a="1"/>
  <c r="BO23" i="9" a="1"/>
  <c r="AC39" i="9" a="1"/>
  <c r="AU28" i="9" a="1"/>
  <c r="CE36" i="9" a="1"/>
  <c r="BR34" i="9" a="1"/>
  <c r="CJ38" i="9" a="1"/>
  <c r="BK34" i="9" a="1"/>
  <c r="S33" i="9" a="1"/>
  <c r="CM28" i="9" a="1"/>
  <c r="BU32" i="9" a="1"/>
  <c r="BD39" i="9" a="1"/>
  <c r="BC28" i="9" a="1"/>
  <c r="BA33" i="9" a="1"/>
  <c r="BK31" i="9" a="1"/>
  <c r="K210" i="22"/>
  <c r="BJ38" i="9" a="1"/>
  <c r="CO22" i="9" a="1"/>
  <c r="CI31" i="9" a="1"/>
  <c r="CA31" i="9" a="1"/>
  <c r="BP26" i="9" a="1"/>
  <c r="CK27" i="9" a="1"/>
  <c r="AC30" i="9" a="1"/>
  <c r="V30" i="9" a="1"/>
  <c r="BR26" i="9" a="1"/>
  <c r="CO37" i="9" a="1"/>
  <c r="AA35" i="9" a="1"/>
  <c r="AO25" i="9" a="1"/>
  <c r="CR36" i="9" a="1"/>
  <c r="CC36" i="9" a="1"/>
  <c r="E25" i="9" a="1"/>
  <c r="R35" i="9" a="1"/>
  <c r="BI21" i="9" a="1"/>
  <c r="O34" i="9" a="1"/>
  <c r="CQ26" i="9" a="1"/>
  <c r="BB24" i="9" a="1"/>
  <c r="CA23" i="9" a="1"/>
  <c r="AG27" i="9" a="1"/>
  <c r="CP34" i="9" a="1"/>
  <c r="BT37" i="9" a="1"/>
  <c r="O26" i="9" a="1"/>
  <c r="BY34" i="9" a="1"/>
  <c r="K38" i="9" a="1"/>
  <c r="CD22" i="9" a="1"/>
  <c r="BV35" i="9" a="1"/>
  <c r="BU30" i="9" a="1"/>
  <c r="CA28" i="9" a="1"/>
  <c r="F31" i="9" a="1"/>
  <c r="U32" i="9" a="1"/>
  <c r="AM36" i="9" a="1"/>
  <c r="AX34" i="9" a="1"/>
  <c r="BS24" i="9" a="1"/>
  <c r="BR28" i="9" a="1"/>
  <c r="CQ29" i="9" a="1"/>
  <c r="CQ22" i="9" a="1"/>
  <c r="S26" i="9" a="1"/>
  <c r="CP26" i="9" a="1"/>
  <c r="Z26" i="9" a="1"/>
  <c r="AM20" i="9" a="1"/>
  <c r="BY29" i="9" a="1"/>
  <c r="BZ20" i="9" a="1"/>
  <c r="BQ35" i="9" a="1"/>
  <c r="BL25" i="9" a="1"/>
  <c r="BD28" i="9" a="1"/>
  <c r="T20" i="9" a="1"/>
  <c r="AG38" i="9" a="1"/>
  <c r="BB22" i="9" a="1"/>
  <c r="P33" i="9" a="1"/>
  <c r="K96" i="14"/>
  <c r="BL22" i="9" a="1"/>
  <c r="AT22" i="9" a="1"/>
  <c r="Q38" i="9" a="1"/>
  <c r="AO24" i="9" a="1"/>
  <c r="CG22" i="9" a="1"/>
  <c r="AF32" i="9" a="1"/>
  <c r="H31" i="9" a="1"/>
  <c r="E30" i="9" a="1"/>
  <c r="F32" i="9" a="1"/>
  <c r="M24" i="9" a="1"/>
  <c r="BV20" i="9" a="1"/>
  <c r="H29" i="9" a="1"/>
  <c r="AM26" i="9" a="1"/>
  <c r="CO21" i="9" a="1"/>
  <c r="AW33" i="9" a="1"/>
  <c r="H37" i="9" a="1"/>
  <c r="AO33" i="9" a="1"/>
  <c r="CQ24" i="9" a="1"/>
  <c r="CR31" i="9" a="1"/>
  <c r="CD35" i="9" a="1"/>
  <c r="AJ20" i="9" a="1"/>
  <c r="M22" i="9" a="1"/>
  <c r="AQ33" i="9" a="1"/>
  <c r="CJ30" i="9" a="1"/>
  <c r="AS38" i="9" a="1"/>
  <c r="AD36" i="9" a="1"/>
  <c r="BY39" i="9" a="1"/>
  <c r="CC27" i="9" a="1"/>
  <c r="AJ22" i="9" a="1"/>
  <c r="AD27" i="9" a="1"/>
  <c r="K1730" i="22"/>
  <c r="Z33" i="9" a="1"/>
  <c r="Y27" i="9" a="1"/>
  <c r="AB35" i="9" a="1"/>
  <c r="AY24" i="9" a="1"/>
  <c r="AZ28" i="9" a="1"/>
  <c r="AK26" i="9" a="1"/>
  <c r="BF31" i="9" a="1"/>
  <c r="BS37" i="9" a="1"/>
  <c r="AF34" i="9" a="1"/>
  <c r="K970" i="22"/>
  <c r="V32" i="9" a="1"/>
  <c r="BO39" i="9" a="1"/>
  <c r="X36" i="9" a="1"/>
  <c r="Q36" i="9" a="1"/>
  <c r="AF27" i="9" a="1"/>
  <c r="E28" i="9" a="1"/>
  <c r="CM29" i="9" a="1"/>
  <c r="F30" i="9" a="1"/>
  <c r="G25" i="9" a="1"/>
  <c r="W28" i="9" a="1"/>
  <c r="BA21" i="9" a="1"/>
  <c r="AK29" i="9" a="1"/>
  <c r="BA20" i="9" a="1"/>
  <c r="Y36" i="9" a="1"/>
  <c r="AH25" i="9" a="1"/>
  <c r="H30" i="9" a="1"/>
  <c r="AG34" i="9" a="1"/>
  <c r="V34" i="9" a="1"/>
  <c r="I28" i="9" a="1"/>
  <c r="G24" i="9" a="1"/>
  <c r="AC31" i="9" a="1"/>
  <c r="AV24" i="9" a="1"/>
  <c r="S37" i="9" a="1"/>
  <c r="BT27" i="9" a="1"/>
  <c r="BR33" i="9" a="1"/>
  <c r="J30" i="9" a="1"/>
  <c r="BR36" i="9" a="1"/>
  <c r="BN30" i="9" a="1"/>
  <c r="CB29" i="9" a="1"/>
  <c r="CC32" i="9" a="1"/>
  <c r="Q26" i="9" a="1"/>
  <c r="CE29" i="9" a="1"/>
  <c r="Q20" i="9" a="1"/>
  <c r="AQ39" i="9" a="1"/>
  <c r="K704" i="22"/>
  <c r="AI32" i="9" a="1"/>
  <c r="CG25" i="9" a="1"/>
  <c r="BJ21" i="9" a="1"/>
  <c r="AK33" i="9" a="1"/>
  <c r="K590" i="22"/>
  <c r="S35" i="9" a="1"/>
  <c r="H35" i="9" a="1"/>
  <c r="CK24" i="9" a="1"/>
  <c r="H21" i="9" a="1"/>
  <c r="AP27" i="9" a="1"/>
  <c r="BI35" i="9" a="1"/>
  <c r="CJ26" i="9" a="1"/>
  <c r="G38" i="9" a="1"/>
  <c r="AY29" i="9" a="1"/>
  <c r="BQ23" i="9" a="1"/>
  <c r="BD36" i="9" a="1"/>
  <c r="CM36" i="9" a="1"/>
  <c r="I36" i="9" a="1"/>
  <c r="AI21" i="9" a="1"/>
  <c r="BG20" i="9" a="1"/>
  <c r="BQ32" i="9" a="1"/>
  <c r="CH23" i="9" a="1"/>
  <c r="AN26" i="9" a="1"/>
  <c r="P36" i="9" a="1"/>
  <c r="AM35" i="9" a="1"/>
  <c r="BB37" i="9" a="1"/>
  <c r="AF37" i="9" a="1"/>
  <c r="CH38" i="9" a="1"/>
  <c r="AF24" i="9" a="1"/>
  <c r="BG33" i="9" a="1"/>
  <c r="BM21" i="9" a="1"/>
  <c r="W39" i="9" a="1"/>
  <c r="BV26" i="9" a="1"/>
  <c r="V20" i="9" a="1"/>
  <c r="H32" i="9" a="1"/>
  <c r="CC21" i="9" a="1"/>
  <c r="S28" i="9" a="1"/>
  <c r="CL36" i="9" a="1"/>
  <c r="AF39" i="9" a="1"/>
  <c r="AN20" i="9" a="1"/>
  <c r="AS31" i="9" a="1"/>
  <c r="AI28" i="9" a="1"/>
  <c r="AY34" i="9" a="1"/>
  <c r="AD21" i="9" a="1"/>
  <c r="BH31" i="9" a="1"/>
  <c r="AP21" i="9" a="1"/>
  <c r="CM23" i="9" a="1"/>
  <c r="V26" i="9" a="1"/>
  <c r="BJ25" i="9" a="1"/>
  <c r="BV39" i="9" a="1"/>
  <c r="I39" i="9" a="1"/>
  <c r="K286" i="22"/>
  <c r="J33" i="9" a="1"/>
  <c r="CN27" i="9" a="1"/>
  <c r="CH27" i="9" a="1"/>
  <c r="O25" i="9" a="1"/>
  <c r="Z28" i="9" a="1"/>
  <c r="BJ34" i="9" a="1"/>
  <c r="BG37" i="9" a="1"/>
  <c r="CB32" i="9" a="1"/>
  <c r="CD23" i="9" a="1"/>
  <c r="AC29" i="9" a="1"/>
  <c r="BK24" i="9" a="1"/>
  <c r="Y33" i="9" a="1"/>
  <c r="CI20" i="9" a="1"/>
  <c r="CF23" i="9" a="1"/>
  <c r="P25" i="9" a="1"/>
  <c r="AD39" i="9" a="1"/>
  <c r="AG22" i="9" a="1"/>
  <c r="AG31" i="9" a="1"/>
  <c r="AJ23" i="9" a="1"/>
  <c r="CE34" i="9" a="1"/>
  <c r="CQ31" i="9" a="1"/>
  <c r="CL33" i="9" a="1"/>
  <c r="BP33" i="9" a="1"/>
  <c r="BD25" i="9" a="1"/>
  <c r="BS26" i="9" a="1"/>
  <c r="K514" i="22"/>
  <c r="BS39" i="9" a="1"/>
  <c r="K96" i="13"/>
  <c r="R26" i="9" a="1"/>
  <c r="T37" i="9" a="1"/>
  <c r="AX23" i="9" a="1"/>
  <c r="AD38" i="9" a="1"/>
  <c r="K58" i="13"/>
  <c r="BP21" i="9" a="1"/>
  <c r="AA26" i="9" a="1"/>
  <c r="CA33" i="9" a="1"/>
  <c r="CQ32" i="9" a="1"/>
  <c r="BK30" i="9" a="1"/>
  <c r="K932" i="22"/>
  <c r="AO28" i="9" a="1"/>
  <c r="AU20" i="9" a="1"/>
  <c r="BE34" i="9" a="1"/>
  <c r="E24" i="9" a="1"/>
  <c r="BS34" i="9" a="1"/>
  <c r="AY20" i="9" a="1"/>
  <c r="CB35" i="9" a="1"/>
  <c r="T28" i="9" a="1"/>
  <c r="BN27" i="9" a="1"/>
  <c r="M39" i="9" a="1"/>
  <c r="CA37" i="9" a="1"/>
  <c r="CF24" i="9" a="1"/>
  <c r="K1084" i="22"/>
  <c r="BD29" i="9" a="1"/>
  <c r="BG25" i="9" a="1"/>
  <c r="AI35" i="9" a="1"/>
  <c r="CB26" i="9" a="1"/>
  <c r="BM30" i="9" a="1"/>
  <c r="I37" i="9" a="1"/>
  <c r="S22" i="9" a="1"/>
  <c r="AU36" i="9" a="1"/>
  <c r="AC34" i="9" a="1"/>
  <c r="K31" i="9" a="1"/>
  <c r="K96" i="22"/>
  <c r="W29" i="9" a="1"/>
  <c r="CL28" i="9" a="1"/>
  <c r="AS39" i="9" a="1"/>
  <c r="BF39" i="9" a="1"/>
  <c r="T34" i="9" a="1"/>
  <c r="Y39" i="9" a="1"/>
  <c r="K248" i="14"/>
  <c r="AZ27" i="9" a="1"/>
  <c r="AH24" i="9" a="1"/>
  <c r="AP39" i="9" a="1"/>
  <c r="AY33" i="9" a="1"/>
  <c r="L29" i="9" a="1"/>
  <c r="AW22" i="9" a="1"/>
  <c r="AL34" i="9" a="1"/>
  <c r="W37" i="9" a="1"/>
  <c r="F37" i="9" a="1"/>
  <c r="AE27" i="9" a="1"/>
  <c r="BD38" i="9" a="1"/>
  <c r="CP36" i="9" a="1"/>
  <c r="O27" i="9" a="1"/>
  <c r="CA20" i="9" a="1"/>
  <c r="R25" i="9" a="1"/>
  <c r="Y30" i="9" a="1"/>
  <c r="CL26" i="9" a="1"/>
  <c r="BQ33" i="9" a="1"/>
  <c r="U29" i="9" a="1"/>
  <c r="P23" i="9" a="1"/>
  <c r="CF36" i="9" a="1"/>
  <c r="O24" i="9" a="1"/>
  <c r="G22" i="9" a="1"/>
  <c r="AB36" i="9" a="1"/>
  <c r="AR21" i="9" a="1"/>
  <c r="F22" i="9" a="1"/>
  <c r="BY35" i="9" a="1"/>
  <c r="AU37" i="9" a="1"/>
  <c r="BO36" i="9" a="1"/>
  <c r="BK39" i="9" a="1"/>
  <c r="CI39" i="9" a="1"/>
  <c r="AK37" i="9" a="1"/>
  <c r="CR34" i="9" a="1"/>
  <c r="AM30" i="9" a="1"/>
  <c r="AG37" i="9" a="1"/>
  <c r="E34" i="9" a="1"/>
  <c r="BK25" i="9" a="1"/>
  <c r="CF31" i="9" a="1"/>
  <c r="BA24" i="9" a="1"/>
  <c r="V38" i="9" a="1"/>
  <c r="CA34" i="9" a="1"/>
  <c r="AS34" i="9" a="1"/>
  <c r="AN33" i="9" a="1"/>
  <c r="BG29" i="9" a="1"/>
  <c r="AN37" i="9" a="1"/>
  <c r="AR36" i="9" a="1"/>
  <c r="BI33" i="9" a="1"/>
  <c r="AE37" i="9" a="1"/>
  <c r="BV38" i="9" a="1"/>
  <c r="CD27" i="9" a="1"/>
  <c r="CR22" i="9" a="1"/>
  <c r="AU34" i="9" a="1"/>
  <c r="AD33" i="9" a="1"/>
  <c r="BB38" i="9" a="1"/>
  <c r="K666" i="14"/>
  <c r="BU27" i="9" a="1"/>
  <c r="AB25" i="9" a="1"/>
  <c r="P32" i="9" a="1"/>
  <c r="G39" i="9" a="1"/>
  <c r="BT33" i="9" a="1"/>
  <c r="G28" i="9" a="1"/>
  <c r="AZ22" i="9" a="1"/>
  <c r="CF21" i="9" a="1"/>
  <c r="AR29" i="9" a="1"/>
  <c r="CF38" i="9" a="1"/>
  <c r="BZ39" i="9" a="1"/>
  <c r="CL30" i="9" a="1"/>
  <c r="BO32" i="9" a="1"/>
  <c r="BX34" i="9" a="1"/>
  <c r="J20" i="9" a="1"/>
  <c r="BG31" i="9" a="1"/>
  <c r="BA30" i="9" a="1"/>
  <c r="BF20" i="9" a="1"/>
  <c r="BS28" i="9" a="1"/>
  <c r="U24" i="9" a="1"/>
  <c r="K1426" i="22"/>
  <c r="AD29" i="9" a="1"/>
  <c r="AS35" i="9" a="1"/>
  <c r="AW31" i="9" a="1"/>
  <c r="CN24" i="9" a="1"/>
  <c r="BQ25" i="9" a="1"/>
  <c r="Q21" i="9" a="1"/>
  <c r="E21" i="9" a="1"/>
  <c r="N26" i="9" a="1"/>
  <c r="CB25" i="9" a="1"/>
  <c r="AC37" i="9" a="1"/>
  <c r="BB29" i="9" a="1"/>
  <c r="K324" i="14"/>
  <c r="P31" i="9" a="1"/>
  <c r="K35" i="9" a="1"/>
  <c r="BO35" i="9" a="1"/>
  <c r="AJ36" i="9" a="1"/>
  <c r="CE22" i="9" a="1"/>
  <c r="BI24" i="9" a="1"/>
  <c r="CP38" i="9" a="1"/>
  <c r="CA32" i="9" a="1"/>
  <c r="CE38" i="9" a="1"/>
  <c r="H38" i="9" a="1"/>
  <c r="AZ37" i="9" a="1"/>
  <c r="AE22" i="9" a="1"/>
  <c r="S24" i="9" a="1"/>
  <c r="AL30" i="9" a="1"/>
  <c r="BW20" i="9" a="1"/>
  <c r="J21" i="9" a="1"/>
  <c r="AH37" i="9" a="1"/>
  <c r="AG23" i="9" a="1"/>
  <c r="P27" i="9" a="1"/>
  <c r="AJ27" i="9" a="1"/>
  <c r="AH32" i="9" a="1"/>
  <c r="G32" i="9" a="1"/>
  <c r="AT30" i="9" a="1"/>
  <c r="E22" i="9" a="1"/>
  <c r="CG30" i="9" a="1"/>
  <c r="BR35" i="9" a="1"/>
  <c r="AH34" i="9" a="1"/>
  <c r="CK20" i="9" a="1"/>
  <c r="BF29" i="9" a="1"/>
  <c r="AA29" i="9" a="1"/>
  <c r="AW29" i="9" a="1"/>
  <c r="K856" i="22"/>
  <c r="BZ30" i="9" a="1"/>
  <c r="BA31" i="9" a="1"/>
  <c r="AI30" i="9" a="1"/>
  <c r="CA26" i="9" a="1"/>
  <c r="AN28" i="9" a="1"/>
  <c r="AJ39" i="9" a="1"/>
  <c r="CB33" i="9" a="1"/>
  <c r="Y29" i="9" a="1"/>
  <c r="K20" i="22"/>
  <c r="CP35" i="9" a="1"/>
  <c r="T26" i="9" a="1"/>
  <c r="AT24" i="9" a="1"/>
  <c r="BE31" i="9" a="1"/>
  <c r="BQ29" i="9" a="1"/>
  <c r="BM25" i="9" a="1"/>
  <c r="BF38" i="9" a="1"/>
  <c r="T36" i="9" a="1"/>
  <c r="CL38" i="9" a="1"/>
  <c r="K1616" i="22"/>
  <c r="BX32" i="9" a="1"/>
  <c r="CI36" i="9" a="1"/>
  <c r="O37" i="9" a="1"/>
  <c r="J37" i="9" a="1"/>
  <c r="AC25" i="9" a="1"/>
  <c r="K1844" i="22"/>
  <c r="CM25" i="9" a="1"/>
  <c r="K134" i="14"/>
  <c r="K1274" i="22"/>
  <c r="N24" i="9" a="1"/>
  <c r="CQ30" i="9" a="1"/>
  <c r="U27" i="9" a="1"/>
  <c r="N35" i="9" a="1"/>
  <c r="BR29" i="9" a="1"/>
  <c r="BX33" i="9" a="1"/>
  <c r="BH25" i="9" a="1"/>
  <c r="Z21" i="9" a="1"/>
  <c r="S34" i="9" a="1"/>
  <c r="BF32" i="9" a="1"/>
  <c r="CH34" i="9" a="1"/>
  <c r="J22" i="9" a="1"/>
  <c r="P28" i="9" a="1"/>
  <c r="J24" i="9" a="1"/>
  <c r="AF22" i="9" a="1"/>
  <c r="E26" i="9" a="1"/>
  <c r="AV23" i="9" a="1"/>
  <c r="BA23" i="9" a="1"/>
  <c r="Z30" i="9" a="1"/>
  <c r="BM29" i="9" a="1"/>
  <c r="BU21" i="9" a="1"/>
  <c r="Q24" i="9" a="1"/>
  <c r="CO28" i="9" a="1"/>
  <c r="AP37" i="9" a="1"/>
  <c r="BM27" i="9" a="1"/>
  <c r="CD30" i="9" a="1"/>
  <c r="BX28" i="9" a="1"/>
  <c r="CJ25" i="9" a="1"/>
  <c r="CF28" i="9" a="1"/>
  <c r="AZ35" i="9" a="1"/>
  <c r="CR28" i="9" a="1"/>
  <c r="BQ31" i="9" a="1"/>
  <c r="N22" i="9" a="1"/>
  <c r="K248" i="15"/>
  <c r="BH34" i="9" a="1"/>
  <c r="BN23" i="9" a="1"/>
  <c r="BM33" i="9" a="1"/>
  <c r="BW34" i="9" a="1"/>
  <c r="AO23" i="9" a="1"/>
  <c r="CK31" i="9" a="1"/>
  <c r="AB23" i="9" a="1"/>
  <c r="BN25" i="9" a="1"/>
  <c r="BC35" i="9" a="1"/>
  <c r="BV29" i="9" a="1"/>
  <c r="AE36" i="9" a="1"/>
  <c r="H25" i="9" a="1"/>
  <c r="AL29" i="9" a="1"/>
  <c r="O28" i="9" a="1"/>
  <c r="O39" i="9" a="1"/>
  <c r="L32" i="9" a="1"/>
  <c r="X25" i="9" a="1"/>
  <c r="Z27" i="9" a="1"/>
  <c r="AT33" i="9" a="1"/>
  <c r="CN29" i="9" a="1"/>
  <c r="BO26" i="9" a="1"/>
  <c r="BC30" i="9" a="1"/>
  <c r="BL36" i="9" a="1"/>
  <c r="CD21" i="9" a="1"/>
  <c r="AY35" i="9" a="1"/>
  <c r="Q37" i="9" a="1"/>
  <c r="E31" i="9" a="1"/>
  <c r="P29" i="9" a="1"/>
  <c r="AZ20" i="9" a="1"/>
  <c r="BH30" i="9" a="1"/>
  <c r="BR30" i="9" a="1"/>
  <c r="H33" i="9" a="1"/>
  <c r="V25" i="9" a="1"/>
  <c r="BT20" i="9" a="1"/>
  <c r="G34" i="9" a="1"/>
  <c r="CJ21" i="9" a="1"/>
  <c r="CQ35" i="9" a="1"/>
  <c r="BJ20" i="9" a="1"/>
  <c r="AZ26" i="9" a="1"/>
  <c r="CF35" i="9" a="1"/>
  <c r="AL33" i="9" a="1"/>
  <c r="AM38" i="9" a="1"/>
  <c r="K1692" i="22"/>
  <c r="BE30" i="9" a="1"/>
  <c r="BA25" i="9" a="1"/>
  <c r="J25" i="9" a="1"/>
  <c r="U36" i="9" a="1"/>
  <c r="BK22" i="9" a="1"/>
  <c r="BU38" i="9" a="1"/>
  <c r="BH21" i="9" a="1"/>
  <c r="BV21" i="9" a="1"/>
  <c r="CJ24" i="9" a="1"/>
  <c r="BI36" i="9" a="1"/>
  <c r="AU29" i="9" a="1"/>
  <c r="AY22" i="9" a="1"/>
  <c r="BY36" i="9" a="1"/>
  <c r="CM21" i="9" a="1"/>
  <c r="BD23" i="9" a="1"/>
  <c r="BS33" i="9" a="1"/>
  <c r="O36" i="9" a="1"/>
  <c r="AC26" i="9" a="1"/>
  <c r="AM23" i="9" a="1"/>
  <c r="AR34" i="9" a="1"/>
  <c r="BI29" i="9" a="1"/>
  <c r="BJ30" i="9" a="1"/>
  <c r="AX26" i="9" a="1"/>
  <c r="AH26" i="9" a="1"/>
  <c r="U38" i="9" a="1"/>
  <c r="CQ36" i="9" a="1"/>
  <c r="M21" i="9" a="1"/>
  <c r="E23" i="9" a="1"/>
  <c r="F34" i="9" a="1"/>
  <c r="N38" i="9" a="1"/>
  <c r="BX35" i="9" a="1"/>
  <c r="K34" i="9" a="1"/>
  <c r="AN21" i="9" a="1"/>
  <c r="L20" i="9" a="1"/>
  <c r="BJ27" i="9" a="1"/>
  <c r="BH33" i="9" a="1"/>
  <c r="CB21" i="9" a="1"/>
  <c r="AE25" i="9" a="1"/>
  <c r="BT21" i="9" a="1"/>
  <c r="BB25" i="9" a="1"/>
  <c r="BB30" i="9" a="1"/>
  <c r="AY36" i="9" a="1"/>
  <c r="BK21" i="9" a="1"/>
  <c r="BE22" i="9" a="1"/>
  <c r="BU24" i="9" a="1"/>
  <c r="BS32" i="9" a="1"/>
  <c r="U23" i="9" a="1"/>
  <c r="BH24" i="9" a="1"/>
  <c r="K628" i="22"/>
  <c r="BH27" i="9" a="1"/>
  <c r="I27" i="9" a="1"/>
  <c r="BC38" i="9" a="1"/>
  <c r="AX35" i="9" a="1"/>
  <c r="AS28" i="9" a="1"/>
  <c r="CM38" i="9" a="1"/>
  <c r="BR31" i="9" a="1"/>
  <c r="BO28" i="9" a="1"/>
  <c r="K28" i="9" a="1"/>
  <c r="AK38" i="9" a="1"/>
  <c r="X39" i="9" a="1"/>
  <c r="Z31" i="9" a="1"/>
  <c r="L27" i="9" a="1"/>
  <c r="AZ32" i="9" a="1"/>
  <c r="CO26" i="9" a="1"/>
  <c r="BR27" i="9" a="1"/>
  <c r="AR37" i="9" a="1"/>
  <c r="BH38" i="9" a="1"/>
  <c r="BW30" i="9" a="1"/>
  <c r="K20" i="15"/>
  <c r="BD34" i="9" a="1"/>
  <c r="CE39" i="9" a="1"/>
  <c r="BG39" i="9" a="1"/>
  <c r="CG27" i="9" a="1"/>
  <c r="K32" i="9" a="1"/>
  <c r="CN30" i="9" a="1"/>
  <c r="BK28" i="9" a="1"/>
  <c r="BR20" i="9" a="1"/>
  <c r="K58" i="15"/>
  <c r="BQ38" i="9" a="1"/>
  <c r="BP35" i="9" a="1"/>
  <c r="BV31" i="9" a="1"/>
  <c r="AU39" i="9" a="1"/>
  <c r="CC25" i="9" a="1"/>
  <c r="Y35" i="9" a="1"/>
  <c r="AM22" i="9" a="1"/>
  <c r="CO25" i="9" a="1"/>
  <c r="BR39" i="9" a="1"/>
  <c r="CK32" i="9" a="1"/>
  <c r="BT32" i="9" a="1"/>
  <c r="CO39" i="9" a="1"/>
  <c r="BY22" i="9" a="1"/>
  <c r="AH27" i="9" a="1"/>
  <c r="CA24" i="9" a="1"/>
  <c r="BN33" i="9" a="1"/>
  <c r="AW38" i="9" a="1"/>
  <c r="CB27" i="9" a="1"/>
  <c r="BC39" i="9" a="1"/>
  <c r="BP20" i="9" a="1"/>
  <c r="R23" i="9" a="1"/>
  <c r="BI37" i="9" a="1"/>
  <c r="BC36" i="9" a="1"/>
  <c r="AQ35" i="9" a="1"/>
  <c r="BO29" i="9" a="1"/>
  <c r="U21" i="9" a="1"/>
  <c r="L30" i="9" a="1"/>
  <c r="AH33" i="9" a="1"/>
  <c r="L37" i="9" a="1"/>
  <c r="BM24" i="9" a="1"/>
  <c r="BT23" i="9" a="1"/>
  <c r="BZ27" i="9" a="1"/>
  <c r="AQ31" i="9" a="1"/>
  <c r="BE20" i="9" a="1"/>
  <c r="AL38" i="9" a="1"/>
  <c r="AW25" i="9" a="1"/>
  <c r="M23" i="9" a="1"/>
  <c r="H39" i="9" a="1"/>
  <c r="BT25" i="9" a="1"/>
  <c r="CL39" i="9" a="1"/>
  <c r="AT35" i="9" a="1"/>
  <c r="CI32" i="9" a="1"/>
  <c r="CE25" i="9" a="1"/>
  <c r="BK26" i="9" a="1"/>
  <c r="CL25" i="9" a="1"/>
  <c r="BH28" i="9" a="1"/>
  <c r="AN25" i="9" a="1"/>
  <c r="CD38" i="9" a="1"/>
  <c r="CR25" i="9" a="1"/>
  <c r="N37" i="9" a="1"/>
  <c r="AH38" i="9" a="1"/>
  <c r="O22" i="9" a="1"/>
  <c r="N23" i="9" a="1"/>
  <c r="AB38" i="9" a="1"/>
  <c r="AJ35" i="9" a="1"/>
  <c r="CM32" i="9" a="1"/>
  <c r="O38" i="9" a="1"/>
  <c r="BC22" i="9" a="1"/>
  <c r="CO23" i="9" a="1"/>
  <c r="AQ23" i="9" a="1"/>
  <c r="AX38" i="9" a="1"/>
  <c r="K552" i="22"/>
  <c r="BG26" i="9" a="1"/>
  <c r="BY24" i="9" a="1"/>
  <c r="CQ25" i="9" a="1"/>
  <c r="M28" i="9" a="1"/>
  <c r="K476" i="14"/>
  <c r="CF27" i="9" a="1"/>
  <c r="BE23" i="9" a="1"/>
  <c r="AV27" i="9" a="1"/>
  <c r="AD20" i="9" a="1"/>
  <c r="CR38" i="9" a="1"/>
  <c r="BP25" i="9" a="1"/>
  <c r="BE38" i="9" a="1"/>
  <c r="F25" i="9" a="1"/>
  <c r="G36" i="9" a="1"/>
  <c r="AL23" i="9" a="1"/>
  <c r="AO21" i="9" a="1"/>
  <c r="BX26" i="9" a="1"/>
  <c r="CG31" i="9" a="1"/>
  <c r="AZ36" i="9" a="1"/>
  <c r="G29" i="9" a="1"/>
  <c r="CA29" i="9" a="1"/>
  <c r="AF26" i="9" a="1"/>
  <c r="BJ28" i="9" a="1"/>
  <c r="AV37" i="9" a="1"/>
  <c r="CM35" i="9" a="1"/>
  <c r="AR22" i="9" a="1"/>
  <c r="AN30" i="9" a="1"/>
  <c r="BM32" i="9" a="1"/>
  <c r="CR33" i="9" a="1"/>
  <c r="P38" i="9" a="1"/>
  <c r="K1654" i="22"/>
  <c r="CE31" i="9" a="1"/>
  <c r="BO25" i="9" a="1"/>
  <c r="AY21" i="9" a="1"/>
  <c r="K29" i="9" a="1"/>
  <c r="CI34" i="9" a="1"/>
  <c r="BJ32" i="9" a="1"/>
  <c r="BA38" i="9" a="1"/>
  <c r="BW32" i="9" a="1"/>
  <c r="BP24" i="9" a="1"/>
  <c r="CE30" i="9" a="1"/>
  <c r="AT32" i="9" a="1"/>
  <c r="BB36" i="9" a="1"/>
  <c r="BZ37" i="9" a="1"/>
  <c r="BW39" i="9" a="1"/>
  <c r="K134" i="15"/>
  <c r="CE32" i="9" a="1"/>
  <c r="AY37" i="9" a="1"/>
  <c r="BZ31" i="9" a="1"/>
  <c r="CH20" i="9" a="1"/>
  <c r="AA22" i="9" a="1"/>
  <c r="CN26" i="9" a="1"/>
  <c r="BZ23" i="9" a="1"/>
  <c r="I24" i="9" a="1"/>
  <c r="S23" i="9" a="1"/>
  <c r="BV37" i="9" a="1"/>
  <c r="I26" i="9" a="1"/>
  <c r="CL34" i="9" a="1"/>
  <c r="CL31" i="9" a="1"/>
  <c r="BD20" i="9" a="1"/>
  <c r="AF38" i="9" a="1"/>
  <c r="Z29" i="9" a="1"/>
  <c r="CQ21" i="9" a="1"/>
  <c r="CK39" i="9" a="1"/>
  <c r="CM31" i="9" a="1"/>
  <c r="BO33" i="9" a="1"/>
  <c r="BC21" i="9" a="1"/>
  <c r="BA29" i="9" a="1"/>
  <c r="K324" i="15"/>
  <c r="CC20" i="9" a="1"/>
  <c r="K33" i="9" a="1"/>
  <c r="BQ27" i="9" a="1"/>
  <c r="AI26" i="9" a="1"/>
  <c r="K400" i="14"/>
  <c r="T33" i="9" a="1"/>
  <c r="AS32" i="9" a="1"/>
  <c r="CJ22" i="9" a="1"/>
  <c r="CI22" i="9" a="1"/>
  <c r="AG33" i="9" a="1"/>
  <c r="S27" i="9" a="1"/>
  <c r="CN28" i="9" a="1"/>
  <c r="CN35" i="9" a="1"/>
  <c r="Q30" i="9" a="1"/>
  <c r="BJ24" i="9" a="1"/>
  <c r="U28" i="9" a="1"/>
  <c r="CB24" i="9" a="1"/>
  <c r="AG26" i="9" a="1"/>
  <c r="AF35" i="9" a="1"/>
  <c r="CA36" i="9" a="1"/>
  <c r="CC29" i="9" a="1"/>
  <c r="CP24" i="9" a="1"/>
  <c r="BO31" i="9" a="1"/>
  <c r="CN22" i="9" a="1"/>
  <c r="BO20" i="9" a="1"/>
  <c r="CH31" i="9" a="1"/>
  <c r="BV23" i="9" a="1"/>
  <c r="N25" i="9" a="1"/>
  <c r="CK29" i="9" a="1"/>
  <c r="BL34" i="9" a="1"/>
  <c r="AH21" i="9" a="1"/>
  <c r="CN32" i="9" a="1"/>
  <c r="CK28" i="9" a="1"/>
  <c r="BA36" i="9" a="1"/>
  <c r="AE34" i="9" a="1"/>
  <c r="CP28" i="9" a="1"/>
  <c r="CL37" i="9" a="1"/>
  <c r="CQ34" i="9" a="1"/>
  <c r="CC30" i="9" a="1"/>
  <c r="CM27" i="9" a="1"/>
  <c r="K286" i="15"/>
  <c r="CM24" i="9" a="1"/>
  <c r="R20" i="9" a="1"/>
  <c r="AO36" i="9" a="1"/>
  <c r="AF25" i="9" a="1"/>
  <c r="CQ20" i="9" a="1"/>
  <c r="T23" i="9" a="1"/>
  <c r="Z24" i="9" a="1"/>
  <c r="BW21" i="9" a="1"/>
  <c r="N21" i="9" a="1"/>
  <c r="CC38" i="9" a="1"/>
  <c r="AK27" i="9" a="1"/>
  <c r="BN29" i="9" a="1"/>
  <c r="BY20" i="9" a="1"/>
  <c r="U35" i="9" a="1"/>
  <c r="CH32" i="9" a="1"/>
  <c r="K286" i="14"/>
  <c r="AX32" i="9" a="1"/>
  <c r="W38" i="9" a="1"/>
  <c r="AB26" i="9" a="1"/>
  <c r="BM39" i="9" a="1"/>
  <c r="AG25" i="9" a="1"/>
  <c r="AB33" i="9" a="1"/>
  <c r="AE23" i="9" a="1"/>
  <c r="K438" i="14"/>
  <c r="AT38" i="9" a="1"/>
  <c r="AA38" i="9" a="1"/>
  <c r="AL20" i="9" a="1"/>
  <c r="O29" i="9" a="1"/>
  <c r="G31" i="9" a="1"/>
  <c r="CH25" i="9" a="1"/>
  <c r="BT26" i="9" a="1"/>
  <c r="BG22" i="9" a="1"/>
  <c r="K172" i="18"/>
  <c r="P21" i="9" a="1"/>
  <c r="J38" i="9" a="1"/>
  <c r="CP39" i="9" a="1"/>
  <c r="AJ37" i="9" a="1"/>
  <c r="AQ22" i="9" a="1"/>
  <c r="AP20" i="9" a="1"/>
  <c r="AQ34" i="9" a="1"/>
  <c r="CF39" i="9" a="1"/>
  <c r="CR35" i="9" a="1"/>
  <c r="S30" i="9" a="1"/>
  <c r="CL24" i="9" a="1"/>
  <c r="V29" i="9" a="1"/>
  <c r="BS25" i="9" a="1"/>
  <c r="BM26" i="9" a="1"/>
  <c r="AB37" i="9" a="1"/>
  <c r="BE36" i="9" a="1"/>
  <c r="CL32" i="9" a="1"/>
  <c r="BP36" i="9" a="1"/>
  <c r="BZ35" i="9" a="1"/>
  <c r="BG21" i="9" a="1"/>
  <c r="BB27" i="9" a="1"/>
  <c r="AS23" i="9" a="1"/>
  <c r="CO31" i="9" a="1"/>
  <c r="AM27" i="9" a="1"/>
  <c r="CP20" i="9" a="1"/>
  <c r="BK27" i="9" a="1"/>
  <c r="AY38" i="9" a="1"/>
  <c r="K1198" i="22"/>
  <c r="AR20" i="9" a="1"/>
  <c r="CB36" i="9" a="1"/>
  <c r="CI29" i="9" a="1"/>
  <c r="AT26" i="9" a="1"/>
  <c r="AQ21" i="9" a="1"/>
  <c r="BC23" i="9" a="1"/>
  <c r="BT31" i="9" a="1"/>
  <c r="Y25" i="9" a="1"/>
  <c r="AV38" i="9" a="1"/>
  <c r="R24" i="9" a="1"/>
  <c r="AH31" i="9" a="1"/>
  <c r="AA27" i="9" a="1"/>
  <c r="Z25" i="9" a="1"/>
  <c r="AK34" i="9" a="1"/>
  <c r="BF24" i="9" a="1"/>
  <c r="CR30" i="9" a="1"/>
  <c r="BJ31" i="9" a="1"/>
  <c r="V37" i="9" a="1"/>
  <c r="BE32" i="9" a="1"/>
  <c r="AG30" i="9" a="1"/>
  <c r="K58" i="18"/>
  <c r="CP21" i="9" a="1"/>
  <c r="AJ34" i="9" a="1"/>
  <c r="AA21" i="9" a="1"/>
  <c r="BF22" i="9" a="1"/>
  <c r="K36" i="9" a="1"/>
  <c r="L22" i="9" a="1"/>
  <c r="AN24" i="9" a="1"/>
  <c r="AM21" i="9" a="1"/>
  <c r="CH28" i="9" a="1"/>
  <c r="AF23" i="9" a="1"/>
  <c r="CB22" i="9" a="1"/>
  <c r="BX30" i="9" a="1"/>
  <c r="CC33" i="9" a="1"/>
  <c r="K324" i="22"/>
  <c r="AZ21" i="9" a="1"/>
  <c r="BN21" i="9" a="1"/>
  <c r="BS29" i="9" a="1"/>
  <c r="BH32" i="9" a="1"/>
  <c r="T32" i="9" a="1"/>
  <c r="K1540" i="22"/>
  <c r="BL24" i="9" a="1"/>
  <c r="AE21" i="9" a="1"/>
  <c r="BU34" i="9" a="1"/>
  <c r="K1768" i="22"/>
  <c r="E27" i="9" a="1"/>
  <c r="BV36" i="9" a="1"/>
  <c r="L38" i="9" a="1"/>
  <c r="M36" i="9" a="1"/>
  <c r="J39" i="9" a="1"/>
  <c r="AA32" i="9" a="1"/>
  <c r="AE33" i="9" a="1"/>
  <c r="CF26" i="9" a="1"/>
  <c r="CG38" i="9" a="1"/>
  <c r="AO39" i="9" a="1"/>
  <c r="BW23" i="9" a="1"/>
  <c r="K514" i="14"/>
  <c r="BZ24" i="9" a="1"/>
  <c r="BP27" i="9" a="1"/>
  <c r="BX38" i="9" a="1"/>
  <c r="AQ30" i="9" a="1"/>
  <c r="K96" i="18"/>
  <c r="BO22" i="9" a="1"/>
  <c r="BF27" i="9" a="1"/>
  <c r="AQ24" i="9" a="1"/>
  <c r="X31" i="9" a="1"/>
  <c r="AK31" i="9" a="1"/>
  <c r="BY21" i="9" a="1"/>
  <c r="BB20" i="9" a="1"/>
  <c r="AJ25" i="9" a="1"/>
  <c r="BA27" i="9" a="1"/>
  <c r="G23" i="9" a="1"/>
  <c r="BG27" i="9" a="1"/>
  <c r="BB21" i="9" a="1"/>
  <c r="BU25" i="9" a="1"/>
  <c r="BX29" i="9" a="1"/>
  <c r="S31" i="9" a="1"/>
  <c r="K552" i="14"/>
  <c r="AM33" i="9" a="1"/>
  <c r="AV28" i="9" a="1"/>
  <c r="AH39" i="9" a="1"/>
  <c r="M33" i="9" a="1"/>
  <c r="BT30" i="9" a="1"/>
  <c r="AL36" i="9" a="1"/>
  <c r="BC29" i="9" a="1"/>
  <c r="AU35" i="9" a="1"/>
  <c r="Q28" i="9" a="1"/>
  <c r="G27" i="9" a="1"/>
  <c r="E35" i="9" a="1"/>
  <c r="AJ28" i="9" a="1"/>
  <c r="F23" i="9" a="1"/>
  <c r="AE32" i="9" a="1"/>
  <c r="E33" i="9" a="1"/>
  <c r="BP28" i="9" a="1"/>
  <c r="BS38" i="9" a="1"/>
  <c r="AQ20" i="9" a="1"/>
  <c r="BX22" i="9" a="1"/>
  <c r="J23" i="9" a="1"/>
  <c r="CC23" i="9" a="1"/>
  <c r="O32" i="9" a="1"/>
  <c r="AJ32" i="9" a="1"/>
  <c r="E37" i="9" a="1"/>
  <c r="CO27" i="9" a="1"/>
  <c r="CH36" i="9" a="1"/>
  <c r="AV34" i="9" a="1"/>
  <c r="AS30" i="9" a="1"/>
  <c r="BM31" i="9" a="1"/>
  <c r="J26" i="9" a="1"/>
  <c r="Z37" i="9" a="1"/>
  <c r="AS25" i="9" a="1"/>
  <c r="R29" i="9" a="1"/>
  <c r="BU23" i="9" a="1"/>
  <c r="U22" i="9" a="1"/>
  <c r="AI27" i="9" a="1"/>
  <c r="CP23" i="9" a="1"/>
  <c r="O30" i="9" a="1"/>
  <c r="BE29" i="9" a="1"/>
  <c r="CL22" i="9" a="1"/>
  <c r="BF34" i="9" a="1"/>
  <c r="BA37" i="9" a="1"/>
  <c r="CR26" i="9" a="1"/>
  <c r="AL25" i="9" a="1"/>
  <c r="BL33" i="9" a="1"/>
  <c r="CM26" i="9" a="1"/>
  <c r="AK36" i="9" a="1"/>
  <c r="AE20" i="9" a="1"/>
  <c r="AK22" i="9" a="1"/>
  <c r="K1160" i="22"/>
  <c r="CJ20" i="9" a="1"/>
  <c r="CE33" i="9" a="1"/>
  <c r="CQ37" i="9" a="1"/>
  <c r="K210" i="5"/>
  <c r="BM36" i="9" a="1"/>
  <c r="G30" i="9" a="1"/>
  <c r="AQ38" i="9" a="1"/>
  <c r="BV30" i="9" a="1"/>
  <c r="U30" i="9" a="1"/>
  <c r="AT27" i="9" a="1"/>
  <c r="N29" i="9" a="1"/>
  <c r="CF20" i="9" a="1"/>
  <c r="CC22" i="9" a="1"/>
  <c r="AP29" i="9" a="1"/>
  <c r="BS20" i="9" a="1"/>
  <c r="AB34" i="9" a="1"/>
  <c r="K58" i="5"/>
  <c r="AZ24" i="9" a="1"/>
  <c r="W33" i="9" a="1"/>
  <c r="AG24" i="9" a="1"/>
  <c r="BR32" i="9" a="1"/>
  <c r="T39" i="9" a="1"/>
  <c r="CH24" i="9" a="1"/>
  <c r="CQ28" i="9" a="1"/>
  <c r="AP24" i="9" a="1"/>
  <c r="CB23" i="9" a="1"/>
  <c r="V28" i="9" a="1"/>
  <c r="CA30" i="9" a="1"/>
  <c r="J35" i="9" a="1"/>
  <c r="CM33" i="9" a="1"/>
  <c r="K1122" i="22"/>
  <c r="BH22" i="9" a="1"/>
  <c r="AR31" i="9" a="1"/>
  <c r="AB21" i="9" a="1"/>
  <c r="BW35" i="9" a="1"/>
  <c r="K58" i="14"/>
  <c r="CF29" i="9" a="1"/>
  <c r="AW34" i="9" a="1"/>
  <c r="I23" i="9" a="1"/>
  <c r="BB35" i="9" a="1"/>
  <c r="X30" i="9" a="1"/>
  <c r="H23" i="9" a="1"/>
  <c r="F20" i="9" a="1"/>
  <c r="CI24" i="9" a="1"/>
  <c r="BL32" i="9" a="1"/>
  <c r="BP22" i="9" a="1"/>
  <c r="AE35" i="9" a="1"/>
  <c r="CI25" i="9" a="1"/>
  <c r="AG29" i="9" a="1"/>
  <c r="CR27" i="9" a="1"/>
  <c r="S21" i="9" a="1"/>
  <c r="CJ35" i="9" a="1"/>
  <c r="CJ28" i="9" a="1"/>
  <c r="AJ31" i="9" a="1"/>
  <c r="L24" i="9" a="1"/>
  <c r="CO35" i="9" a="1"/>
  <c r="BS22" i="9" a="1"/>
  <c r="R33" i="9" a="1"/>
  <c r="AO22" i="9" a="1"/>
  <c r="CL23" i="9" a="1"/>
  <c r="BN28" i="9" a="1"/>
  <c r="AJ38" i="9" a="1"/>
  <c r="J27" i="9" a="1"/>
  <c r="BW33" i="9" a="1"/>
  <c r="CN20" i="9" a="1"/>
  <c r="CI21" i="9" a="1"/>
  <c r="AH35" i="9" a="1"/>
  <c r="AS24" i="9" a="1"/>
  <c r="V39" i="9" a="1"/>
  <c r="T27" i="9" a="1"/>
  <c r="BG38" i="9" a="1"/>
  <c r="K172" i="22"/>
  <c r="AV35" i="9" a="1"/>
  <c r="BH20" i="9" a="1"/>
  <c r="BT28" i="9" a="1"/>
  <c r="N20" i="9" a="1"/>
  <c r="AS27" i="9" a="1"/>
  <c r="BN20" i="9" a="1"/>
  <c r="K780" i="22"/>
  <c r="BI26" i="9" a="1"/>
  <c r="AJ21" i="9" a="1"/>
  <c r="BC34" i="9" a="1"/>
  <c r="BU26" i="9" a="1"/>
  <c r="CE28" i="9" a="1"/>
  <c r="BY30" i="9" a="1"/>
  <c r="AC35" i="9" a="1"/>
  <c r="W27" i="9" a="1"/>
  <c r="AY39" i="9" a="1"/>
  <c r="K628" i="14"/>
  <c r="I20" i="9" a="1"/>
  <c r="AF33" i="9" a="1"/>
  <c r="N28" i="9" a="1"/>
  <c r="AC38" i="9" a="1"/>
  <c r="AU38" i="9" a="1"/>
  <c r="CR37" i="9" a="1"/>
  <c r="AS22" i="9" a="1"/>
  <c r="CI33" i="9" a="1"/>
  <c r="CI37" i="9" a="1"/>
  <c r="AD28" i="9" a="1"/>
  <c r="BQ37" i="9" a="1"/>
  <c r="AU23" i="9" a="1"/>
  <c r="BA22" i="9" a="1"/>
  <c r="BM23" i="9" a="1"/>
  <c r="M37" i="9" a="1"/>
  <c r="G37" i="9" a="1"/>
  <c r="K20" i="14"/>
  <c r="AN31" i="9" a="1"/>
  <c r="CR23" i="9" a="1"/>
  <c r="AA31" i="9" a="1"/>
  <c r="CA22" i="9" a="1"/>
  <c r="CG32" i="9" a="1"/>
  <c r="AD22" i="9" a="1"/>
  <c r="AX21" i="9" a="1"/>
  <c r="AY30" i="9" a="1"/>
  <c r="BS27" i="9" a="1"/>
  <c r="J29" i="9" a="1"/>
  <c r="BH35" i="9" a="1"/>
  <c r="CF33" i="9" a="1"/>
  <c r="BY25" i="9" a="1"/>
  <c r="BS36" i="9" a="1"/>
  <c r="AR33" i="9" a="1"/>
  <c r="P30" i="9" a="1"/>
  <c r="CQ33" i="9" a="1"/>
  <c r="CH21" i="9" a="1"/>
  <c r="M26" i="9" a="1"/>
  <c r="BJ33" i="9" a="1"/>
  <c r="G33" i="9" a="1"/>
  <c r="BE35" i="9" a="1"/>
  <c r="AY31" i="9" a="1"/>
  <c r="BC25" i="9" a="1"/>
  <c r="BG23" i="9" a="1"/>
  <c r="L21" i="9" a="1"/>
  <c r="CP32" i="9" a="1"/>
  <c r="Y34" i="9" a="1"/>
  <c r="Z38" i="9" a="1"/>
  <c r="K1578" i="22"/>
  <c r="CE23" i="9" a="1"/>
  <c r="AU21" i="9" a="1"/>
  <c r="CH37" i="9" a="1"/>
  <c r="P22" i="9" a="1"/>
  <c r="U34" i="9" a="1"/>
  <c r="AD30" i="9" a="1"/>
  <c r="BQ20" i="9" a="1"/>
  <c r="Y20" i="9" a="1"/>
  <c r="AG20" i="9" a="1"/>
  <c r="R32" i="9" a="1"/>
  <c r="CG34" i="9" a="1"/>
  <c r="BY28" i="9" a="1"/>
  <c r="P39" i="9" a="1"/>
  <c r="BV28" i="9" a="1"/>
  <c r="AH20" i="9" a="1"/>
  <c r="AX37" i="9" a="1"/>
  <c r="AO31" i="9" a="1"/>
  <c r="R22" i="9" a="1"/>
  <c r="BU39" i="9" a="1"/>
  <c r="E39" i="9" a="1"/>
  <c r="BE26" i="9" a="1"/>
  <c r="BA34" i="9" a="1"/>
  <c r="AO32" i="9" a="1"/>
  <c r="AW24" i="9" a="1"/>
  <c r="AY27" i="9" a="1"/>
  <c r="CB38" i="9" a="1"/>
  <c r="AI25" i="9" a="1"/>
  <c r="AR23" i="9" a="1"/>
  <c r="CJ29" i="9" a="1"/>
  <c r="BR21" i="9" a="1"/>
  <c r="BG34" i="9" a="1"/>
  <c r="AG39" i="9" a="1"/>
  <c r="G35" i="9" a="1"/>
  <c r="X33" i="9" a="1"/>
  <c r="AR24" i="9" a="1"/>
  <c r="BB34" i="9" a="1"/>
  <c r="CP22" i="9" a="1"/>
  <c r="F27" i="9" a="1"/>
  <c r="W31" i="9" a="1"/>
  <c r="BK23" i="9" a="1"/>
  <c r="AD26" i="9" a="1"/>
  <c r="R27" i="9" a="1"/>
  <c r="BX21" i="9" a="1"/>
  <c r="Z35" i="9" a="1"/>
  <c r="I33" i="9" a="1"/>
  <c r="AQ27" i="9" a="1"/>
  <c r="G21" i="9" a="1"/>
  <c r="BV32" i="9" a="1"/>
  <c r="CF37" i="9" a="1"/>
  <c r="CB31" i="9" a="1"/>
  <c r="W20" i="9" a="1"/>
  <c r="Z32" i="9" a="1"/>
  <c r="Y37" i="9" a="1"/>
  <c r="AH28" i="9" a="1"/>
  <c r="BS35" i="9" a="1"/>
  <c r="AI31" i="9" a="1"/>
  <c r="AO29" i="9" a="1"/>
  <c r="BD22" i="9" a="1"/>
  <c r="K134" i="5"/>
  <c r="AV32" i="9" a="1"/>
  <c r="BL20" i="9" a="1"/>
  <c r="AT29" i="9" a="1"/>
  <c r="AW37" i="9" a="1"/>
  <c r="Q29" i="9" a="1"/>
  <c r="CG23" i="9" a="1"/>
  <c r="H27" i="9" a="1"/>
  <c r="CF22" i="9" a="1"/>
  <c r="T21" i="9" a="1"/>
  <c r="Y21" i="9" a="1"/>
  <c r="K172" i="14"/>
  <c r="BO38" i="9" a="1"/>
  <c r="AP25" i="9" a="1"/>
  <c r="CO24" i="9" a="1"/>
  <c r="T30" i="9" a="1"/>
  <c r="AA33" i="9" a="1"/>
  <c r="BJ39" i="9" a="1"/>
  <c r="X21" i="9" a="1"/>
  <c r="O20" i="9" a="1"/>
  <c r="CH26" i="9" a="1"/>
  <c r="G26" i="9" a="1"/>
  <c r="K22" i="9" a="1"/>
  <c r="BN34" i="9" a="1"/>
  <c r="CG39" i="9" a="1"/>
  <c r="L28" i="9" a="1"/>
  <c r="X29" i="9" a="1"/>
  <c r="AL22" i="9" a="1"/>
  <c r="AL39" i="9" a="1"/>
  <c r="AU30" i="9" a="1"/>
  <c r="AE24" i="9" a="1"/>
  <c r="F24" i="9" a="1"/>
  <c r="CG36" i="9" a="1"/>
  <c r="H22" i="9" a="1"/>
  <c r="AK25" i="9" a="1"/>
  <c r="Z39" i="9" a="1"/>
  <c r="J34" i="9" a="1"/>
  <c r="BW26" i="9" a="1"/>
  <c r="BB23" i="9" a="1"/>
  <c r="BP32" i="9" a="1"/>
  <c r="AP23" i="9" a="1"/>
  <c r="BK20" i="9" a="1"/>
  <c r="BE37" i="9" a="1"/>
  <c r="I25" i="9" a="1"/>
  <c r="AA36" i="9" a="1"/>
  <c r="CN37" i="9" a="1"/>
  <c r="CC37" i="9" a="1"/>
  <c r="O33" i="9" a="1"/>
  <c r="CC35" i="9" a="1"/>
  <c r="BW24" i="9" a="1"/>
  <c r="BX24" i="9" a="1"/>
  <c r="BB32" i="9" a="1"/>
  <c r="I22" i="9" a="1"/>
  <c r="AX22" i="9" a="1"/>
  <c r="M31" i="9" a="1"/>
  <c r="G20" i="9" a="1"/>
  <c r="BT38" i="9" a="1"/>
  <c r="BU37" i="9" a="1"/>
  <c r="BV33" i="9" a="1"/>
  <c r="AC36" i="9" a="1"/>
  <c r="BL38" i="9" a="1"/>
  <c r="BL26" i="9" a="1"/>
  <c r="K1236" i="22"/>
  <c r="K172" i="5"/>
  <c r="AX27" i="9" a="1"/>
  <c r="BT29" i="9" a="1"/>
  <c r="BC33" i="9" a="1"/>
  <c r="I29" i="9" a="1"/>
  <c r="CD33" i="9" a="1"/>
  <c r="AR39" i="9" a="1"/>
  <c r="X26" i="9" a="1"/>
  <c r="AZ39" i="9" a="1"/>
  <c r="T31" i="9" a="1"/>
  <c r="CE24" i="9" a="1"/>
  <c r="AN22" i="9" a="1"/>
  <c r="AL27" i="9" a="1"/>
  <c r="AI22" i="9" a="1"/>
  <c r="AP26" i="9" a="1"/>
  <c r="CN31" i="9" a="1"/>
  <c r="CL20" i="9" a="1"/>
  <c r="BR38" i="9" a="1"/>
  <c r="AE30" i="9" a="1"/>
  <c r="K20" i="18"/>
  <c r="AH30" i="9" a="1"/>
  <c r="S29" i="9" a="1"/>
  <c r="AZ30" i="9" a="1"/>
  <c r="BE39" i="9" a="1"/>
  <c r="CP27" i="9" a="1"/>
  <c r="CG35" i="9" a="1"/>
  <c r="H26" i="9" a="1"/>
  <c r="CN34" i="9" a="1"/>
  <c r="BX31" i="9" a="1"/>
  <c r="S39" i="9" a="1"/>
  <c r="AR35" i="9" a="1"/>
  <c r="BG32" i="9" a="1"/>
  <c r="BX25" i="9" a="1"/>
  <c r="BW25" i="9" a="1"/>
  <c r="AU22" i="9" a="1"/>
  <c r="AL21" i="9" a="1"/>
  <c r="AK23" i="9" a="1"/>
  <c r="X34" i="9" a="1"/>
  <c r="BM22" i="9" a="1"/>
  <c r="CK22" i="9" a="1"/>
  <c r="AF21" i="9" a="1"/>
  <c r="BX39" i="9" a="1"/>
  <c r="BT24" i="9" a="1"/>
  <c r="CM37" i="9" a="1"/>
  <c r="J36" i="9" a="1"/>
  <c r="S38" i="9" a="1"/>
  <c r="BY38" i="9" a="1"/>
  <c r="Q31" i="9" a="1"/>
  <c r="K96" i="5"/>
  <c r="BK37" i="9" a="1"/>
  <c r="AV33" i="9" a="1"/>
  <c r="K39" i="9" a="1"/>
  <c r="CK37" i="9" a="1"/>
  <c r="AN36" i="9" a="1"/>
  <c r="CD28" i="9" a="1"/>
  <c r="CL29" i="9" a="1"/>
  <c r="BK29" i="9" a="1"/>
  <c r="AZ38" i="9" a="1"/>
  <c r="AG36" i="9" a="1"/>
  <c r="Y28" i="9" a="1"/>
  <c r="V21" i="9" a="1"/>
  <c r="AQ36" i="9" a="1"/>
  <c r="AD35" i="9" a="1"/>
  <c r="AB22" i="9" a="1"/>
  <c r="AM32" i="9" a="1"/>
  <c r="AI29" i="9" a="1"/>
  <c r="E29" i="9" a="1"/>
  <c r="CH29" i="9" a="1"/>
  <c r="CG24" i="9" a="1"/>
  <c r="M34" i="9" a="1"/>
  <c r="K27" i="9" a="1"/>
  <c r="BZ21" i="9" a="1"/>
  <c r="AD31" i="9" a="1"/>
  <c r="CK36" i="9" a="1"/>
  <c r="BW22" i="9" a="1"/>
  <c r="AF28" i="9" a="1"/>
  <c r="AU27" i="9" a="1"/>
  <c r="BL29" i="9" a="1"/>
  <c r="AU26" i="9" a="1"/>
  <c r="BA35" i="9" a="1"/>
  <c r="BD37" i="9" a="1"/>
  <c r="W30" i="9" a="1"/>
  <c r="BC32" i="9" a="1"/>
  <c r="AB20" i="9" a="1"/>
  <c r="AL35" i="9" a="1"/>
  <c r="BZ29" i="9" a="1"/>
  <c r="BZ25" i="9" a="1"/>
  <c r="AW21" i="9" a="1"/>
  <c r="CF25" i="9" a="1"/>
  <c r="BZ32" i="9" a="1"/>
  <c r="BI32" i="9" a="1"/>
  <c r="S32" i="9" a="1"/>
  <c r="AL26" i="9" a="1"/>
  <c r="CD36" i="9" a="1"/>
  <c r="V24" i="9" a="1"/>
  <c r="AD34" i="9" a="1"/>
  <c r="AJ33" i="9" a="1"/>
  <c r="BH37" i="9" a="1"/>
  <c r="Y23" i="9" a="1"/>
  <c r="CJ39" i="9" a="1"/>
  <c r="Q25" i="9" a="1"/>
  <c r="BG35" i="9" a="1"/>
  <c r="CL21" i="9" a="1"/>
  <c r="AM39" i="9" a="1"/>
  <c r="BB26" i="9" a="1"/>
  <c r="T25" i="9" a="1"/>
  <c r="I30" i="9" a="1"/>
  <c r="CK34" i="9" a="1"/>
  <c r="AT36" i="9" a="1"/>
  <c r="AB30" i="9" a="1"/>
  <c r="R31" i="9" a="1"/>
  <c r="BF37" i="9" a="1"/>
  <c r="BZ26" i="9" a="1"/>
  <c r="K1046" i="22"/>
  <c r="CE20" i="9" a="1"/>
  <c r="AU25" i="9" a="1"/>
  <c r="CB30" i="9" a="1"/>
  <c r="AR28" i="9" a="1"/>
  <c r="U33" i="9" a="1"/>
  <c r="BN39" i="9" a="1"/>
  <c r="BN26" i="9" a="1"/>
  <c r="AM31" i="9" a="1"/>
  <c r="F35" i="9" a="1"/>
  <c r="AK30" i="9" a="1"/>
  <c r="BE27" i="9" a="1"/>
  <c r="P34" i="9" a="1"/>
  <c r="BP29" i="9" a="1"/>
  <c r="BI25" i="9" a="1"/>
  <c r="AF29" i="9" a="1"/>
  <c r="CQ39" i="9" a="1"/>
  <c r="BC37" i="9" a="1"/>
  <c r="AN27" i="9" a="1"/>
  <c r="AQ26" i="9" a="1"/>
  <c r="CJ31" i="9" a="1"/>
  <c r="BN37" i="9" a="1"/>
  <c r="N36" i="9" a="1"/>
  <c r="K96" i="15"/>
  <c r="AU24" i="9" a="1"/>
  <c r="K58" i="22"/>
  <c r="CN23" i="9" a="1"/>
  <c r="AZ25" i="9" a="1"/>
  <c r="H28" i="9" a="1"/>
  <c r="AC23" i="9" a="1"/>
  <c r="CJ36" i="9" a="1"/>
  <c r="BL30" i="9" a="1"/>
  <c r="AP33" i="9" a="1"/>
  <c r="AS26" i="9" a="1"/>
  <c r="BY32" i="9" a="1"/>
  <c r="AF20" i="9" a="1"/>
  <c r="BQ30" i="9" a="1"/>
  <c r="AF30" i="9" a="1"/>
  <c r="Y22" i="9" a="1"/>
  <c r="BO34" i="9" a="1"/>
  <c r="AU32" i="9" a="1"/>
  <c r="CJ34" i="9" a="1"/>
  <c r="CO33" i="9" a="1"/>
  <c r="AZ29" i="9" a="1"/>
  <c r="CR21" i="9" a="1"/>
  <c r="CA21" i="9" a="1"/>
  <c r="BE21" i="9" a="1"/>
  <c r="AL32" i="9" a="1"/>
  <c r="I38" i="9" a="1"/>
  <c r="AV39" i="9" a="1"/>
  <c r="AC20" i="9" a="1"/>
  <c r="BF23" i="9" a="1"/>
  <c r="BC31" i="9" a="1"/>
  <c r="AI33" i="9" a="1"/>
  <c r="AI38" i="9" a="1"/>
  <c r="O21" i="9" a="1"/>
  <c r="AN23" i="9" a="1"/>
  <c r="BM35" i="9" a="1"/>
  <c r="BU20" i="9" a="1"/>
  <c r="BR25" i="9" a="1"/>
  <c r="BN32" i="9" a="1"/>
  <c r="CK23" i="9" a="1"/>
  <c r="BL28" i="9" a="1"/>
  <c r="F21" i="9" a="1"/>
  <c r="BQ36" i="9" a="1"/>
  <c r="AO20" i="9" a="1"/>
  <c r="H24" i="9" a="1"/>
  <c r="K362" i="22"/>
  <c r="P26" i="9" a="1"/>
  <c r="F29" i="9" a="1"/>
  <c r="CC34" i="9" a="1"/>
  <c r="CL27" i="9" a="1"/>
  <c r="Q27" i="9" a="1"/>
  <c r="K1008" i="22"/>
  <c r="F38" i="9" a="1"/>
  <c r="K704" i="14"/>
  <c r="CE26" i="9" a="1"/>
  <c r="AV20" i="9" a="1"/>
  <c r="L23" i="9" a="1"/>
  <c r="K590" i="14"/>
  <c r="M30" i="9" a="1"/>
  <c r="U39" i="9" a="1"/>
  <c r="AM37" i="9" a="1"/>
  <c r="CD39" i="9" a="1"/>
  <c r="H34" i="9" a="1"/>
  <c r="AZ31" i="9" a="1"/>
  <c r="I35" i="9" a="1"/>
  <c r="BF35" i="9" a="1"/>
  <c r="Z36" i="9" a="1"/>
  <c r="K25" i="9" a="1"/>
  <c r="U20" i="9" a="1"/>
  <c r="CQ38" i="9" a="1"/>
  <c r="W22" i="9" a="1"/>
  <c r="X35" i="9" a="1"/>
  <c r="E20" i="9" a="1"/>
  <c r="AX24" i="9" a="1"/>
  <c r="CA39" i="9" a="1"/>
  <c r="BU31" i="9" a="1"/>
  <c r="BD33" i="9" a="1"/>
  <c r="BE24" i="9" a="1"/>
  <c r="V27" i="9" a="1"/>
  <c r="AR25" i="9" a="1"/>
  <c r="AI37" i="9" a="1"/>
  <c r="BD31" i="9" a="1"/>
  <c r="M35" i="9" a="1"/>
  <c r="K438" i="22"/>
  <c r="AE29" i="9" a="1"/>
  <c r="BN31" i="9" a="1"/>
  <c r="BX36" i="9" a="1"/>
  <c r="M27" i="9" a="1"/>
  <c r="CM39" i="9" a="1"/>
  <c r="AL24" i="9" a="1"/>
  <c r="BB33" i="9" a="1"/>
  <c r="Y31" i="9" a="1"/>
  <c r="AN32" i="9" a="1"/>
  <c r="CP33" i="9" a="1"/>
  <c r="BO21" i="9" a="1"/>
  <c r="I34" i="9" a="1"/>
  <c r="M20" i="9" a="1"/>
  <c r="W32" i="9" a="1"/>
  <c r="CI30" i="9" a="1"/>
  <c r="BM37" i="9" a="1"/>
  <c r="BZ36" i="9" a="1"/>
  <c r="CI35" i="9" a="1"/>
  <c r="CJ23" i="9" a="1"/>
  <c r="BW36" i="9" a="1"/>
  <c r="BY37" i="9" a="1"/>
  <c r="CM20" i="9" a="1"/>
  <c r="AH29" i="9" a="1"/>
  <c r="K248" i="22"/>
  <c r="AH23" i="9" a="1"/>
  <c r="AW36" i="9" a="1"/>
  <c r="AZ33" i="9" a="1"/>
  <c r="AE28" i="9" a="1"/>
  <c r="U26" i="9" a="1"/>
  <c r="CL35" i="9" a="1"/>
  <c r="BP31" i="9" a="1"/>
  <c r="K742" i="22"/>
  <c r="BY23" i="9" a="1"/>
  <c r="CP30" i="9" a="1"/>
  <c r="AM34" i="9" a="1"/>
  <c r="BM20" i="9" a="1"/>
  <c r="AO37" i="9" a="1"/>
  <c r="AW35" i="9" a="1"/>
  <c r="CJ33" i="9" a="1"/>
  <c r="AX39" i="9" a="1"/>
  <c r="W25" i="9" a="1"/>
  <c r="L25" i="9" a="1"/>
  <c r="CC31" i="9" a="1"/>
  <c r="AR30" i="9" a="1"/>
  <c r="CK26" i="9" a="1"/>
  <c r="BI34" i="9" a="1"/>
  <c r="CN21" i="9" a="1"/>
  <c r="R30" i="9" a="1"/>
  <c r="R37" i="9" a="1"/>
  <c r="BV22" i="9" a="1"/>
  <c r="AX29" i="9" a="1"/>
  <c r="AB27" i="9" a="1"/>
  <c r="AY28" i="9" a="1"/>
  <c r="CP37" i="9" a="1"/>
  <c r="BI38" i="9" a="1"/>
  <c r="W26" i="9" a="1"/>
  <c r="AC22" i="9" a="1"/>
  <c r="AW20" i="9" a="1"/>
  <c r="BP39" i="9" a="1"/>
  <c r="BG30" i="9" a="1"/>
  <c r="AW26" i="9" a="1"/>
  <c r="CQ23" i="9" a="1"/>
  <c r="P20" i="9" a="1"/>
  <c r="K20" i="13"/>
  <c r="CG37" i="9" a="1"/>
  <c r="AG21" i="9" a="1"/>
  <c r="N39" i="9" a="1"/>
  <c r="AW23" i="9" a="1"/>
  <c r="K666" i="22"/>
  <c r="AV30" i="9" a="1"/>
  <c r="CF32" i="9" a="1"/>
  <c r="AK21" i="9" a="1"/>
  <c r="CB37" i="9" a="1"/>
  <c r="AS29" i="9" a="1"/>
  <c r="AP30" i="9" a="1"/>
  <c r="V23" i="9" a="1"/>
  <c r="N34" i="9" a="1"/>
  <c r="AA20" i="9" a="1"/>
  <c r="AK35" i="9" a="1"/>
  <c r="BF25" i="9" a="1"/>
  <c r="M25" i="9" a="1"/>
  <c r="Q39" i="9" a="1"/>
  <c r="Q32" i="9" a="1"/>
  <c r="BE33" i="9" a="1"/>
  <c r="AN38" i="9" a="1"/>
  <c r="CK21" i="9" a="1"/>
  <c r="BZ22" i="9" a="1"/>
  <c r="AB28" i="9" a="1"/>
  <c r="AY32" i="9" a="1"/>
  <c r="I31" i="9" a="1"/>
  <c r="W21" i="9" a="1"/>
  <c r="CM34" i="9" a="1"/>
  <c r="BM28" i="9" a="1"/>
  <c r="O23" i="9" a="1"/>
  <c r="AT20" i="9" a="1"/>
  <c r="F28" i="9" a="1"/>
  <c r="BK32" i="9" a="1"/>
  <c r="BI28" i="9" a="1"/>
  <c r="AY26" i="9" a="1"/>
  <c r="BJ26" i="9" a="1"/>
  <c r="CK30" i="9" a="1"/>
  <c r="W34" i="9" a="1"/>
  <c r="AT25" i="9" a="1"/>
  <c r="AV31" i="9" a="1"/>
  <c r="BX23" i="9" a="1"/>
  <c r="AK24" i="9" a="1"/>
  <c r="AB39" i="9" a="1"/>
  <c r="H20" i="9" a="1"/>
  <c r="BU28" i="9" a="1"/>
  <c r="CB20" i="9" a="1"/>
  <c r="CD49" i="9" l="1"/>
  <c r="P49" i="9"/>
  <c r="BA49" i="9"/>
  <c r="CO45" i="9"/>
  <c r="AF45" i="9"/>
  <c r="BR45" i="9"/>
  <c r="AQ45" i="9"/>
  <c r="G50" i="9"/>
  <c r="AC50" i="9"/>
  <c r="AH50" i="9"/>
  <c r="BN46" i="9"/>
  <c r="BC46" i="9"/>
  <c r="BL46" i="9"/>
  <c r="Q48" i="9"/>
  <c r="AY48" i="9"/>
  <c r="CK48" i="9"/>
  <c r="BL44" i="9"/>
  <c r="AO44" i="9"/>
  <c r="BZ44" i="9"/>
  <c r="BL47" i="9"/>
  <c r="BX47" i="9"/>
  <c r="BV47" i="9"/>
  <c r="AP49" i="9"/>
  <c r="BW49" i="9"/>
  <c r="AI49" i="9"/>
  <c r="AL49" i="9"/>
  <c r="G49" i="9"/>
  <c r="BS49" i="9"/>
  <c r="X49" i="9"/>
  <c r="BD49" i="9"/>
  <c r="CK49" i="9"/>
  <c r="AC49" i="9"/>
  <c r="BI49" i="9"/>
  <c r="CP49" i="9"/>
  <c r="BU45" i="9"/>
  <c r="AR45" i="9"/>
  <c r="M45" i="9"/>
  <c r="BY45" i="9"/>
  <c r="AV45" i="9"/>
  <c r="N45" i="9"/>
  <c r="AT45" i="9"/>
  <c r="BZ45" i="9"/>
  <c r="S45" i="9"/>
  <c r="AY45" i="9"/>
  <c r="CE45" i="9"/>
  <c r="AU50" i="9"/>
  <c r="AM50" i="9"/>
  <c r="BT50" i="9"/>
  <c r="BG50" i="9"/>
  <c r="AJ50" i="9"/>
  <c r="E50" i="9"/>
  <c r="AK50" i="9"/>
  <c r="BQ50" i="9"/>
  <c r="J50" i="9"/>
  <c r="AP50" i="9"/>
  <c r="BV50" i="9"/>
  <c r="F46" i="9"/>
  <c r="Q46" i="9"/>
  <c r="J46" i="9"/>
  <c r="CN46" i="9"/>
  <c r="BR46" i="9"/>
  <c r="BY46" i="9"/>
  <c r="AE46" i="9"/>
  <c r="BK46" i="9"/>
  <c r="H46" i="9"/>
  <c r="AN46" i="9"/>
  <c r="BT46" i="9"/>
  <c r="CQ46" i="9"/>
  <c r="U48" i="9"/>
  <c r="CI48" i="9"/>
  <c r="AD48" i="9"/>
  <c r="AG48" i="9"/>
  <c r="J48" i="9"/>
  <c r="BV48" i="9"/>
  <c r="AA48" i="9"/>
  <c r="BG48" i="9"/>
  <c r="CN48" i="9"/>
  <c r="AF48" i="9"/>
  <c r="BL48" i="9"/>
  <c r="T44" i="9"/>
  <c r="L44" i="9"/>
  <c r="AU44" i="9"/>
  <c r="P44" i="9"/>
  <c r="CB44" i="9"/>
  <c r="BG44" i="9"/>
  <c r="Q44" i="9"/>
  <c r="AW44" i="9"/>
  <c r="CC44" i="9"/>
  <c r="V44" i="9"/>
  <c r="BB44" i="9"/>
  <c r="CI44" i="9"/>
  <c r="CB47" i="9"/>
  <c r="AO47" i="9"/>
  <c r="X47" i="9"/>
  <c r="AB47" i="9"/>
  <c r="CO47" i="9"/>
  <c r="BI47" i="9"/>
  <c r="R47" i="9"/>
  <c r="AX47" i="9"/>
  <c r="CD47" i="9"/>
  <c r="W47" i="9"/>
  <c r="BC47" i="9"/>
  <c r="CJ47" i="9"/>
  <c r="AQ49" i="9"/>
  <c r="BC49" i="9"/>
  <c r="U49" i="9"/>
  <c r="I45" i="9"/>
  <c r="AL45" i="9"/>
  <c r="AE50" i="9"/>
  <c r="CF50" i="9"/>
  <c r="BN50" i="9"/>
  <c r="BV46" i="9"/>
  <c r="W46" i="9"/>
  <c r="CP46" i="9"/>
  <c r="E48" i="9"/>
  <c r="CC48" i="9"/>
  <c r="CE48" i="9"/>
  <c r="AJ44" i="9"/>
  <c r="AQ44" i="9"/>
  <c r="N44" i="9"/>
  <c r="L47" i="9"/>
  <c r="AP47" i="9"/>
  <c r="CA47" i="9"/>
  <c r="BF49" i="9"/>
  <c r="CN49" i="9"/>
  <c r="AY49" i="9"/>
  <c r="AT49" i="9"/>
  <c r="O49" i="9"/>
  <c r="CA49" i="9"/>
  <c r="AB49" i="9"/>
  <c r="BH49" i="9"/>
  <c r="CO49" i="9"/>
  <c r="AG49" i="9"/>
  <c r="BM49" i="9"/>
  <c r="Y45" i="9"/>
  <c r="Q45" i="9"/>
  <c r="AZ45" i="9"/>
  <c r="U45" i="9"/>
  <c r="CH45" i="9"/>
  <c r="BD45" i="9"/>
  <c r="R45" i="9"/>
  <c r="AX45" i="9"/>
  <c r="CD45" i="9"/>
  <c r="W45" i="9"/>
  <c r="BC45" i="9"/>
  <c r="CJ45" i="9"/>
  <c r="P50" i="9"/>
  <c r="BC50" i="9"/>
  <c r="CK50" i="9"/>
  <c r="BO50" i="9"/>
  <c r="AR50" i="9"/>
  <c r="I50" i="9"/>
  <c r="AO50" i="9"/>
  <c r="BU50" i="9"/>
  <c r="N50" i="9"/>
  <c r="AT50" i="9"/>
  <c r="BZ50" i="9"/>
  <c r="AO46" i="9"/>
  <c r="Y46" i="9"/>
  <c r="R46" i="9"/>
  <c r="E46" i="9"/>
  <c r="CC46" i="9"/>
  <c r="CH46" i="9"/>
  <c r="AI46" i="9"/>
  <c r="BO46" i="9"/>
  <c r="L46" i="9"/>
  <c r="AR46" i="9"/>
  <c r="BX46" i="9"/>
  <c r="CH48" i="9"/>
  <c r="M48" i="9"/>
  <c r="AT48" i="9"/>
  <c r="AO48" i="9"/>
  <c r="R48" i="9"/>
  <c r="CD48" i="9"/>
  <c r="AE48" i="9"/>
  <c r="BK48" i="9"/>
  <c r="CR48" i="9"/>
  <c r="AJ48" i="9"/>
  <c r="BP48" i="9"/>
  <c r="AZ44" i="9"/>
  <c r="AR44" i="9"/>
  <c r="BC44" i="9"/>
  <c r="X44" i="9"/>
  <c r="CK44" i="9"/>
  <c r="BO44" i="9"/>
  <c r="U44" i="9"/>
  <c r="BA44" i="9"/>
  <c r="CH44" i="9"/>
  <c r="Z44" i="9"/>
  <c r="BF44" i="9"/>
  <c r="CM44" i="9"/>
  <c r="P47" i="9"/>
  <c r="BU47" i="9"/>
  <c r="AN47" i="9"/>
  <c r="AJ47" i="9"/>
  <c r="E47" i="9"/>
  <c r="BQ47" i="9"/>
  <c r="V47" i="9"/>
  <c r="BB47" i="9"/>
  <c r="CI47" i="9"/>
  <c r="AA47" i="9"/>
  <c r="BG47" i="9"/>
  <c r="CN47" i="9"/>
  <c r="CG45" i="9"/>
  <c r="DC28" i="19" s="1"/>
  <c r="CG46" i="9"/>
  <c r="DC29" i="19" s="1"/>
  <c r="Z49" i="9"/>
  <c r="CI49" i="9"/>
  <c r="AV49" i="9"/>
  <c r="CH49" i="9"/>
  <c r="BI45" i="9"/>
  <c r="F45" i="9"/>
  <c r="K45" i="9"/>
  <c r="AN50" i="9"/>
  <c r="T50" i="9"/>
  <c r="CP50" i="9"/>
  <c r="BJ46" i="9"/>
  <c r="BI46" i="9"/>
  <c r="AF46" i="9"/>
  <c r="CP48" i="9"/>
  <c r="S48" i="9"/>
  <c r="BD48" i="9"/>
  <c r="CR44" i="9"/>
  <c r="BU44" i="9"/>
  <c r="CC47" i="9"/>
  <c r="J47" i="9"/>
  <c r="AU47" i="9"/>
  <c r="J49" i="9"/>
  <c r="R49" i="9"/>
  <c r="BO49" i="9"/>
  <c r="BB49" i="9"/>
  <c r="W49" i="9"/>
  <c r="CJ49" i="9"/>
  <c r="AF49" i="9"/>
  <c r="BL49" i="9"/>
  <c r="E49" i="9"/>
  <c r="AK49" i="9"/>
  <c r="BQ49" i="9"/>
  <c r="BE45" i="9"/>
  <c r="AW45" i="9"/>
  <c r="BH45" i="9"/>
  <c r="AC45" i="9"/>
  <c r="CP45" i="9"/>
  <c r="BL45" i="9"/>
  <c r="V45" i="9"/>
  <c r="BB45" i="9"/>
  <c r="CI45" i="9"/>
  <c r="AA45" i="9"/>
  <c r="BG45" i="9"/>
  <c r="CN45" i="9"/>
  <c r="AF50" i="9"/>
  <c r="BS50" i="9"/>
  <c r="K50" i="9"/>
  <c r="BW50" i="9"/>
  <c r="AZ50" i="9"/>
  <c r="M50" i="9"/>
  <c r="AS50" i="9"/>
  <c r="BY50" i="9"/>
  <c r="R50" i="9"/>
  <c r="AX50" i="9"/>
  <c r="CD50" i="9"/>
  <c r="CD46" i="9"/>
  <c r="AG46" i="9"/>
  <c r="Z46" i="9"/>
  <c r="M46" i="9"/>
  <c r="CO46" i="9"/>
  <c r="G46" i="9"/>
  <c r="AM46" i="9"/>
  <c r="BS46" i="9"/>
  <c r="P46" i="9"/>
  <c r="AV46" i="9"/>
  <c r="CB46" i="9"/>
  <c r="AK48" i="9"/>
  <c r="AC48" i="9"/>
  <c r="BJ48" i="9"/>
  <c r="AW48" i="9"/>
  <c r="Z48" i="9"/>
  <c r="CM48" i="9"/>
  <c r="AI48" i="9"/>
  <c r="BO48" i="9"/>
  <c r="H48" i="9"/>
  <c r="AN48" i="9"/>
  <c r="BT48" i="9"/>
  <c r="CF44" i="9"/>
  <c r="BX44" i="9"/>
  <c r="BK44" i="9"/>
  <c r="AF44" i="9"/>
  <c r="K44" i="9"/>
  <c r="BW44" i="9"/>
  <c r="Y44" i="9"/>
  <c r="BE44" i="9"/>
  <c r="CL44" i="9"/>
  <c r="AD44" i="9"/>
  <c r="BJ44" i="9"/>
  <c r="CQ44" i="9"/>
  <c r="AV47" i="9"/>
  <c r="Q47" i="9"/>
  <c r="BD47" i="9"/>
  <c r="AR47" i="9"/>
  <c r="M47" i="9"/>
  <c r="BY47" i="9"/>
  <c r="Z47" i="9"/>
  <c r="BF47" i="9"/>
  <c r="CM47" i="9"/>
  <c r="AE47" i="9"/>
  <c r="BK47" i="9"/>
  <c r="CR47" i="9"/>
  <c r="CG48" i="9"/>
  <c r="DC31" i="19" s="1"/>
  <c r="AH49" i="9"/>
  <c r="CR49" i="9"/>
  <c r="I49" i="9"/>
  <c r="CL45" i="9"/>
  <c r="AK45" i="9"/>
  <c r="AE45" i="9"/>
  <c r="BK50" i="9"/>
  <c r="S50" i="9"/>
  <c r="Q50" i="9"/>
  <c r="V50" i="9"/>
  <c r="AP46" i="9"/>
  <c r="AK46" i="9"/>
  <c r="BW46" i="9"/>
  <c r="CF46" i="9"/>
  <c r="AS48" i="9"/>
  <c r="BE48" i="9"/>
  <c r="G48" i="9"/>
  <c r="BS48" i="9"/>
  <c r="AR48" i="9"/>
  <c r="AB44" i="9"/>
  <c r="BS44" i="9"/>
  <c r="S44" i="9"/>
  <c r="AC44" i="9"/>
  <c r="CP44" i="9"/>
  <c r="Y47" i="9"/>
  <c r="U47" i="9"/>
  <c r="CQ47" i="9"/>
  <c r="CG50" i="9"/>
  <c r="DC33" i="19" s="1"/>
  <c r="CG47" i="9"/>
  <c r="DC30" i="19" s="1"/>
  <c r="BV49" i="9"/>
  <c r="BJ49" i="9"/>
  <c r="AJ49" i="9"/>
  <c r="BU49" i="9"/>
  <c r="BP45" i="9"/>
  <c r="BT45" i="9"/>
  <c r="BF45" i="9"/>
  <c r="BK45" i="9"/>
  <c r="AV50" i="9"/>
  <c r="CE50" i="9"/>
  <c r="CC50" i="9"/>
  <c r="CI50" i="9"/>
  <c r="AH46" i="9"/>
  <c r="K46" i="9"/>
  <c r="T46" i="9"/>
  <c r="F48" i="9"/>
  <c r="BZ48" i="9"/>
  <c r="AH48" i="9"/>
  <c r="AM48" i="9"/>
  <c r="L48" i="9"/>
  <c r="BX48" i="9"/>
  <c r="G44" i="9"/>
  <c r="AN44" i="9"/>
  <c r="CE44" i="9"/>
  <c r="BI44" i="9"/>
  <c r="AH44" i="9"/>
  <c r="BT47" i="9"/>
  <c r="AD47" i="9"/>
  <c r="BO47" i="9"/>
  <c r="K49" i="9"/>
  <c r="AX49" i="9"/>
  <c r="F49" i="9"/>
  <c r="BR49" i="9"/>
  <c r="AM49" i="9"/>
  <c r="H49" i="9"/>
  <c r="AN49" i="9"/>
  <c r="BT49" i="9"/>
  <c r="M49" i="9"/>
  <c r="AS49" i="9"/>
  <c r="BY49" i="9"/>
  <c r="AG45" i="9"/>
  <c r="L45" i="9"/>
  <c r="BX45" i="9"/>
  <c r="AS45" i="9"/>
  <c r="P45" i="9"/>
  <c r="CB45" i="9"/>
  <c r="AD45" i="9"/>
  <c r="BJ45" i="9"/>
  <c r="CQ45" i="9"/>
  <c r="AI45" i="9"/>
  <c r="BO45" i="9"/>
  <c r="O50" i="9"/>
  <c r="BL50" i="9"/>
  <c r="H50" i="9"/>
  <c r="AA50" i="9"/>
  <c r="CN50" i="9"/>
  <c r="BP50" i="9"/>
  <c r="U50" i="9"/>
  <c r="BA50" i="9"/>
  <c r="CH50" i="9"/>
  <c r="Z50" i="9"/>
  <c r="BF50" i="9"/>
  <c r="CM50" i="9"/>
  <c r="AX46" i="9"/>
  <c r="BB46" i="9"/>
  <c r="AT46" i="9"/>
  <c r="AC46" i="9"/>
  <c r="AS46" i="9"/>
  <c r="O46" i="9"/>
  <c r="AU46" i="9"/>
  <c r="CA46" i="9"/>
  <c r="X46" i="9"/>
  <c r="BD46" i="9"/>
  <c r="CK46" i="9"/>
  <c r="V48" i="9"/>
  <c r="BI48" i="9"/>
  <c r="CQ48" i="9"/>
  <c r="BM48" i="9"/>
  <c r="AP48" i="9"/>
  <c r="K48" i="9"/>
  <c r="AQ48" i="9"/>
  <c r="BW48" i="9"/>
  <c r="P48" i="9"/>
  <c r="AV48" i="9"/>
  <c r="CB48" i="9"/>
  <c r="BH44" i="9"/>
  <c r="O44" i="9"/>
  <c r="CA44" i="9"/>
  <c r="AV44" i="9"/>
  <c r="AA44" i="9"/>
  <c r="CN44" i="9"/>
  <c r="AG44" i="9"/>
  <c r="BM44" i="9"/>
  <c r="F44" i="9"/>
  <c r="AL44" i="9"/>
  <c r="BR44" i="9"/>
  <c r="BE47" i="9"/>
  <c r="AW47" i="9"/>
  <c r="CK47" i="9"/>
  <c r="BH47" i="9"/>
  <c r="AC47" i="9"/>
  <c r="CP47" i="9"/>
  <c r="AH47" i="9"/>
  <c r="BN47" i="9"/>
  <c r="G47" i="9"/>
  <c r="AM47" i="9"/>
  <c r="BS47" i="9"/>
  <c r="CG44" i="9"/>
  <c r="DC27" i="19" s="1"/>
  <c r="CE49" i="9"/>
  <c r="AE49" i="9"/>
  <c r="BP49" i="9"/>
  <c r="AO49" i="9"/>
  <c r="CC45" i="9"/>
  <c r="H45" i="9"/>
  <c r="Z45" i="9"/>
  <c r="CM45" i="9"/>
  <c r="CR45" i="9"/>
  <c r="CJ50" i="9"/>
  <c r="BH50" i="9"/>
  <c r="AW50" i="9"/>
  <c r="BB50" i="9"/>
  <c r="N46" i="9"/>
  <c r="U46" i="9"/>
  <c r="AQ46" i="9"/>
  <c r="AZ46" i="9"/>
  <c r="BN44" i="9"/>
  <c r="AG47" i="9"/>
  <c r="AZ47" i="9"/>
  <c r="CH47" i="9"/>
  <c r="BJ47" i="9"/>
  <c r="AI47" i="9"/>
  <c r="AA49" i="9"/>
  <c r="BN49" i="9"/>
  <c r="N49" i="9"/>
  <c r="BZ49" i="9"/>
  <c r="AU49" i="9"/>
  <c r="L49" i="9"/>
  <c r="AR49" i="9"/>
  <c r="BX49" i="9"/>
  <c r="Q49" i="9"/>
  <c r="AW49" i="9"/>
  <c r="CC49" i="9"/>
  <c r="BM45" i="9"/>
  <c r="T45" i="9"/>
  <c r="CF45" i="9"/>
  <c r="BA45" i="9"/>
  <c r="X45" i="9"/>
  <c r="CK45" i="9"/>
  <c r="AH45" i="9"/>
  <c r="BN45" i="9"/>
  <c r="G45" i="9"/>
  <c r="AM45" i="9"/>
  <c r="BS45" i="9"/>
  <c r="CA50" i="9"/>
  <c r="CB50" i="9"/>
  <c r="X50" i="9"/>
  <c r="AI50" i="9"/>
  <c r="L50" i="9"/>
  <c r="BX50" i="9"/>
  <c r="Y50" i="9"/>
  <c r="BE50" i="9"/>
  <c r="CL50" i="9"/>
  <c r="AD50" i="9"/>
  <c r="BJ50" i="9"/>
  <c r="CQ50" i="9"/>
  <c r="V46" i="9"/>
  <c r="BM46" i="9"/>
  <c r="BE46" i="9"/>
  <c r="AL46" i="9"/>
  <c r="BA46" i="9"/>
  <c r="S46" i="9"/>
  <c r="AY46" i="9"/>
  <c r="CE46" i="9"/>
  <c r="AB46" i="9"/>
  <c r="BH46" i="9"/>
  <c r="CL46" i="9"/>
  <c r="BA48" i="9"/>
  <c r="AL48" i="9"/>
  <c r="BY48" i="9"/>
  <c r="I48" i="9"/>
  <c r="BU48" i="9"/>
  <c r="AX48" i="9"/>
  <c r="O48" i="9"/>
  <c r="AU48" i="9"/>
  <c r="CA48" i="9"/>
  <c r="T48" i="9"/>
  <c r="AZ48" i="9"/>
  <c r="CF48" i="9"/>
  <c r="CO44" i="9"/>
  <c r="W44" i="9"/>
  <c r="CJ44" i="9"/>
  <c r="BD44" i="9"/>
  <c r="AI44" i="9"/>
  <c r="E44" i="9"/>
  <c r="AK44" i="9"/>
  <c r="BQ44" i="9"/>
  <c r="J44" i="9"/>
  <c r="AP44" i="9"/>
  <c r="BV44" i="9"/>
  <c r="AF47" i="9"/>
  <c r="BM47" i="9"/>
  <c r="CL47" i="9"/>
  <c r="BP47" i="9"/>
  <c r="AK47" i="9"/>
  <c r="F47" i="9"/>
  <c r="AL47" i="9"/>
  <c r="BR47" i="9"/>
  <c r="K47" i="9"/>
  <c r="AQ47" i="9"/>
  <c r="BW47" i="9"/>
  <c r="V49" i="9"/>
  <c r="CB49" i="9"/>
  <c r="AB45" i="9"/>
  <c r="BW45" i="9"/>
  <c r="AQ50" i="9"/>
  <c r="BI50" i="9"/>
  <c r="AD46" i="9"/>
  <c r="AW46" i="9"/>
  <c r="CJ46" i="9"/>
  <c r="BB48" i="9"/>
  <c r="BF48" i="9"/>
  <c r="X48" i="9"/>
  <c r="AE44" i="9"/>
  <c r="I44" i="9"/>
  <c r="AT44" i="9"/>
  <c r="AS47" i="9"/>
  <c r="O47" i="9"/>
  <c r="CM49" i="9"/>
  <c r="BG49" i="9"/>
  <c r="S49" i="9"/>
  <c r="AD49" i="9"/>
  <c r="CQ49" i="9"/>
  <c r="BK49" i="9"/>
  <c r="T49" i="9"/>
  <c r="AZ49" i="9"/>
  <c r="CF49" i="9"/>
  <c r="Y49" i="9"/>
  <c r="BE49" i="9"/>
  <c r="CL49" i="9"/>
  <c r="AO45" i="9"/>
  <c r="AJ45" i="9"/>
  <c r="E45" i="9"/>
  <c r="BQ45" i="9"/>
  <c r="AN45" i="9"/>
  <c r="J45" i="9"/>
  <c r="AP45" i="9"/>
  <c r="BV45" i="9"/>
  <c r="O45" i="9"/>
  <c r="AU45" i="9"/>
  <c r="CA45" i="9"/>
  <c r="CR50" i="9"/>
  <c r="W50" i="9"/>
  <c r="BD50" i="9"/>
  <c r="AY50" i="9"/>
  <c r="AB50" i="9"/>
  <c r="CO50" i="9"/>
  <c r="AG50" i="9"/>
  <c r="BM50" i="9"/>
  <c r="F50" i="9"/>
  <c r="AL50" i="9"/>
  <c r="BR50" i="9"/>
  <c r="BU46" i="9"/>
  <c r="I46" i="9"/>
  <c r="CI46" i="9"/>
  <c r="BZ46" i="9"/>
  <c r="BF46" i="9"/>
  <c r="BQ46" i="9"/>
  <c r="AA46" i="9"/>
  <c r="BG46" i="9"/>
  <c r="CR46" i="9"/>
  <c r="AJ46" i="9"/>
  <c r="BP46" i="9"/>
  <c r="CM46" i="9"/>
  <c r="BQ48" i="9"/>
  <c r="BR48" i="9"/>
  <c r="N48" i="9"/>
  <c r="Y48" i="9"/>
  <c r="CL48" i="9"/>
  <c r="BN48" i="9"/>
  <c r="W48" i="9"/>
  <c r="BC48" i="9"/>
  <c r="CJ48" i="9"/>
  <c r="AB48" i="9"/>
  <c r="BH48" i="9"/>
  <c r="CO48" i="9"/>
  <c r="BP44" i="9"/>
  <c r="AM44" i="9"/>
  <c r="H44" i="9"/>
  <c r="BT44" i="9"/>
  <c r="AY44" i="9"/>
  <c r="M44" i="9"/>
  <c r="AS44" i="9"/>
  <c r="BY44" i="9"/>
  <c r="R44" i="9"/>
  <c r="AX44" i="9"/>
  <c r="CD44" i="9"/>
  <c r="I47" i="9"/>
  <c r="H47" i="9"/>
  <c r="T47" i="9"/>
  <c r="CF47" i="9"/>
  <c r="BA47" i="9"/>
  <c r="N47" i="9"/>
  <c r="AT47" i="9"/>
  <c r="BZ47" i="9"/>
  <c r="S47" i="9"/>
  <c r="AY47" i="9"/>
  <c r="CE47" i="9"/>
  <c r="CG49" i="9"/>
  <c r="DC32" i="19" s="1"/>
  <c r="AU43" i="9"/>
  <c r="G43" i="9"/>
  <c r="AX43" i="9"/>
  <c r="AA43" i="9"/>
  <c r="CN43" i="9"/>
  <c r="BJ43" i="9"/>
  <c r="T43" i="9"/>
  <c r="AZ43" i="9"/>
  <c r="CF43" i="9"/>
  <c r="Y43" i="9"/>
  <c r="BE43" i="9"/>
  <c r="CL43" i="9"/>
  <c r="CA43" i="9"/>
  <c r="AM43" i="9"/>
  <c r="BF43" i="9"/>
  <c r="AI43" i="9"/>
  <c r="F43" i="9"/>
  <c r="BR43" i="9"/>
  <c r="X43" i="9"/>
  <c r="BD43" i="9"/>
  <c r="CK43" i="9"/>
  <c r="AC43" i="9"/>
  <c r="BI43" i="9"/>
  <c r="CP43" i="9"/>
  <c r="W43" i="9"/>
  <c r="BS43" i="9"/>
  <c r="BN43" i="9"/>
  <c r="AQ43" i="9"/>
  <c r="N43" i="9"/>
  <c r="BZ43" i="9"/>
  <c r="AB43" i="9"/>
  <c r="BH43" i="9"/>
  <c r="CO43" i="9"/>
  <c r="AG43" i="9"/>
  <c r="BM43" i="9"/>
  <c r="BC43" i="9"/>
  <c r="J43" i="9"/>
  <c r="BV43" i="9"/>
  <c r="AY43" i="9"/>
  <c r="V43" i="9"/>
  <c r="CI43" i="9"/>
  <c r="AF43" i="9"/>
  <c r="BL43" i="9"/>
  <c r="E43" i="9"/>
  <c r="AK43" i="9"/>
  <c r="BQ43" i="9"/>
  <c r="CJ43" i="9"/>
  <c r="R43" i="9"/>
  <c r="CD43" i="9"/>
  <c r="BG43" i="9"/>
  <c r="AD43" i="9"/>
  <c r="CQ43" i="9"/>
  <c r="AJ43" i="9"/>
  <c r="BP43" i="9"/>
  <c r="I43" i="9"/>
  <c r="AO43" i="9"/>
  <c r="BU43" i="9"/>
  <c r="CG43" i="9"/>
  <c r="DC26" i="19" s="1"/>
  <c r="AE43" i="9"/>
  <c r="Z43" i="9"/>
  <c r="CM43" i="9"/>
  <c r="BO43" i="9"/>
  <c r="AL43" i="9"/>
  <c r="H43" i="9"/>
  <c r="AN43" i="9"/>
  <c r="BT43" i="9"/>
  <c r="M43" i="9"/>
  <c r="AS43" i="9"/>
  <c r="BY43" i="9"/>
  <c r="BK43" i="9"/>
  <c r="AH43" i="9"/>
  <c r="K43" i="9"/>
  <c r="BW43" i="9"/>
  <c r="AT43" i="9"/>
  <c r="L43" i="9"/>
  <c r="AR43" i="9"/>
  <c r="BX43" i="9"/>
  <c r="Q43" i="9"/>
  <c r="AW43" i="9"/>
  <c r="CC43" i="9"/>
  <c r="O43" i="9"/>
  <c r="CR43" i="9"/>
  <c r="AP43" i="9"/>
  <c r="S43" i="9"/>
  <c r="CE43" i="9"/>
  <c r="BB43" i="9"/>
  <c r="P43" i="9"/>
  <c r="AV43" i="9"/>
  <c r="CB43" i="9"/>
  <c r="U43" i="9"/>
  <c r="BA43" i="9"/>
  <c r="CH43" i="9"/>
  <c r="BW42" i="9"/>
  <c r="J42" i="9"/>
  <c r="CM42" i="9"/>
  <c r="AS42" i="9"/>
  <c r="N42" i="9"/>
  <c r="BZ42" i="9"/>
  <c r="AW42" i="9"/>
  <c r="O42" i="9"/>
  <c r="AU42" i="9"/>
  <c r="CA42" i="9"/>
  <c r="T42" i="9"/>
  <c r="AZ42" i="9"/>
  <c r="CF42" i="9"/>
  <c r="CG42" i="9"/>
  <c r="DC25" i="19" s="1"/>
  <c r="F42" i="9"/>
  <c r="AV42" i="9"/>
  <c r="AP42" i="9"/>
  <c r="AH42" i="9"/>
  <c r="BA42" i="9"/>
  <c r="V42" i="9"/>
  <c r="CI42" i="9"/>
  <c r="BE42" i="9"/>
  <c r="S42" i="9"/>
  <c r="AY42" i="9"/>
  <c r="CE42" i="9"/>
  <c r="X42" i="9"/>
  <c r="BD42" i="9"/>
  <c r="CK42" i="9"/>
  <c r="AQ42" i="9"/>
  <c r="BV42" i="9"/>
  <c r="BN42" i="9"/>
  <c r="BI42" i="9"/>
  <c r="AD42" i="9"/>
  <c r="CQ42" i="9"/>
  <c r="BM42" i="9"/>
  <c r="W42" i="9"/>
  <c r="BC42" i="9"/>
  <c r="CJ42" i="9"/>
  <c r="AB42" i="9"/>
  <c r="BH42" i="9"/>
  <c r="CO42" i="9"/>
  <c r="AO42" i="9"/>
  <c r="R42" i="9"/>
  <c r="E42" i="9"/>
  <c r="BQ42" i="9"/>
  <c r="AL42" i="9"/>
  <c r="I42" i="9"/>
  <c r="BU42" i="9"/>
  <c r="AA42" i="9"/>
  <c r="BG42" i="9"/>
  <c r="CN42" i="9"/>
  <c r="AF42" i="9"/>
  <c r="BL42" i="9"/>
  <c r="AK42" i="9"/>
  <c r="P42" i="9"/>
  <c r="AX42" i="9"/>
  <c r="M42" i="9"/>
  <c r="BY42" i="9"/>
  <c r="AT42" i="9"/>
  <c r="Q42" i="9"/>
  <c r="CC42" i="9"/>
  <c r="AE42" i="9"/>
  <c r="BK42" i="9"/>
  <c r="CR42" i="9"/>
  <c r="AJ42" i="9"/>
  <c r="BP42" i="9"/>
  <c r="BF42" i="9"/>
  <c r="BR42" i="9"/>
  <c r="CB42" i="9"/>
  <c r="CD42" i="9"/>
  <c r="U42" i="9"/>
  <c r="CH42" i="9"/>
  <c r="BB42" i="9"/>
  <c r="Y42" i="9"/>
  <c r="CL42" i="9"/>
  <c r="AI42" i="9"/>
  <c r="BO42" i="9"/>
  <c r="H42" i="9"/>
  <c r="AN42" i="9"/>
  <c r="BT42" i="9"/>
  <c r="K42" i="9"/>
  <c r="Z42" i="9"/>
  <c r="AC42" i="9"/>
  <c r="CP42" i="9"/>
  <c r="BJ42" i="9"/>
  <c r="AG42" i="9"/>
  <c r="G42" i="9"/>
  <c r="AM42" i="9"/>
  <c r="BS42" i="9"/>
  <c r="L42" i="9"/>
  <c r="AR42" i="9"/>
  <c r="BX42" i="9"/>
  <c r="H41" i="9"/>
  <c r="E41" i="9"/>
  <c r="CH41" i="9"/>
  <c r="AN41" i="9"/>
  <c r="Q41" i="9"/>
  <c r="CC41" i="9"/>
  <c r="BH41" i="9"/>
  <c r="R41" i="9"/>
  <c r="AX41" i="9"/>
  <c r="CD41" i="9"/>
  <c r="W41" i="9"/>
  <c r="BC41" i="9"/>
  <c r="CJ41" i="9"/>
  <c r="AS41" i="9"/>
  <c r="CO41" i="9"/>
  <c r="G41" i="9"/>
  <c r="AK41" i="9"/>
  <c r="AC41" i="9"/>
  <c r="AV41" i="9"/>
  <c r="Y41" i="9"/>
  <c r="CL41" i="9"/>
  <c r="BP41" i="9"/>
  <c r="V41" i="9"/>
  <c r="BB41" i="9"/>
  <c r="CI41" i="9"/>
  <c r="AA41" i="9"/>
  <c r="BG41" i="9"/>
  <c r="CN41" i="9"/>
  <c r="CG41" i="9"/>
  <c r="DC24" i="19" s="1"/>
  <c r="AB41" i="9"/>
  <c r="AM41" i="9"/>
  <c r="BQ41" i="9"/>
  <c r="BI41" i="9"/>
  <c r="BD41" i="9"/>
  <c r="AG41" i="9"/>
  <c r="L41" i="9"/>
  <c r="BX41" i="9"/>
  <c r="Z41" i="9"/>
  <c r="BF41" i="9"/>
  <c r="CM41" i="9"/>
  <c r="AE41" i="9"/>
  <c r="BK41" i="9"/>
  <c r="CR41" i="9"/>
  <c r="BN41" i="9"/>
  <c r="M41" i="9"/>
  <c r="CP41" i="9"/>
  <c r="BL41" i="9"/>
  <c r="AO41" i="9"/>
  <c r="T41" i="9"/>
  <c r="CF41" i="9"/>
  <c r="AD41" i="9"/>
  <c r="BJ41" i="9"/>
  <c r="CQ41" i="9"/>
  <c r="AI41" i="9"/>
  <c r="BO41" i="9"/>
  <c r="AH41" i="9"/>
  <c r="BY41" i="9"/>
  <c r="P41" i="9"/>
  <c r="CB41" i="9"/>
  <c r="BE41" i="9"/>
  <c r="AJ41" i="9"/>
  <c r="F41" i="9"/>
  <c r="AL41" i="9"/>
  <c r="BR41" i="9"/>
  <c r="K41" i="9"/>
  <c r="AQ41" i="9"/>
  <c r="BW41" i="9"/>
  <c r="AW41" i="9"/>
  <c r="BS41" i="9"/>
  <c r="U41" i="9"/>
  <c r="X41" i="9"/>
  <c r="CK41" i="9"/>
  <c r="BM41" i="9"/>
  <c r="AR41" i="9"/>
  <c r="J41" i="9"/>
  <c r="AP41" i="9"/>
  <c r="BV41" i="9"/>
  <c r="O41" i="9"/>
  <c r="AU41" i="9"/>
  <c r="CA41" i="9"/>
  <c r="BT41" i="9"/>
  <c r="BA41" i="9"/>
  <c r="AF41" i="9"/>
  <c r="I41" i="9"/>
  <c r="BU41" i="9"/>
  <c r="AZ41" i="9"/>
  <c r="N41" i="9"/>
  <c r="AT41" i="9"/>
  <c r="BZ41" i="9"/>
  <c r="S41" i="9"/>
  <c r="AY41" i="9"/>
  <c r="CE41" i="9"/>
  <c r="CJ40" i="9"/>
  <c r="CB40" i="9"/>
  <c r="AQ40" i="9"/>
  <c r="T40" i="9"/>
  <c r="CF40" i="9"/>
  <c r="BC40" i="9"/>
  <c r="M40" i="9"/>
  <c r="AS40" i="9"/>
  <c r="BY40" i="9"/>
  <c r="R40" i="9"/>
  <c r="AX40" i="9"/>
  <c r="CD40" i="9"/>
  <c r="AC40" i="9"/>
  <c r="AF40" i="9"/>
  <c r="X40" i="9"/>
  <c r="AY40" i="9"/>
  <c r="AB40" i="9"/>
  <c r="CO40" i="9"/>
  <c r="BK40" i="9"/>
  <c r="Q40" i="9"/>
  <c r="AW40" i="9"/>
  <c r="CC40" i="9"/>
  <c r="V40" i="9"/>
  <c r="BB40" i="9"/>
  <c r="CI40" i="9"/>
  <c r="BL40" i="9"/>
  <c r="BD40" i="9"/>
  <c r="BG40" i="9"/>
  <c r="AJ40" i="9"/>
  <c r="G40" i="9"/>
  <c r="BS40" i="9"/>
  <c r="U40" i="9"/>
  <c r="BA40" i="9"/>
  <c r="CH40" i="9"/>
  <c r="Z40" i="9"/>
  <c r="BF40" i="9"/>
  <c r="CM40" i="9"/>
  <c r="CG40" i="9"/>
  <c r="DC23" i="19" s="1"/>
  <c r="H40" i="9"/>
  <c r="CK40" i="9"/>
  <c r="BO40" i="9"/>
  <c r="AR40" i="9"/>
  <c r="O40" i="9"/>
  <c r="CA40" i="9"/>
  <c r="Y40" i="9"/>
  <c r="BE40" i="9"/>
  <c r="CL40" i="9"/>
  <c r="AD40" i="9"/>
  <c r="BJ40" i="9"/>
  <c r="CQ40" i="9"/>
  <c r="BN40" i="9"/>
  <c r="AH40" i="9"/>
  <c r="BT40" i="9"/>
  <c r="S40" i="9"/>
  <c r="CE40" i="9"/>
  <c r="BH40" i="9"/>
  <c r="AE40" i="9"/>
  <c r="CR40" i="9"/>
  <c r="AG40" i="9"/>
  <c r="BM40" i="9"/>
  <c r="F40" i="9"/>
  <c r="AL40" i="9"/>
  <c r="BR40" i="9"/>
  <c r="BI40" i="9"/>
  <c r="P40" i="9"/>
  <c r="AA40" i="9"/>
  <c r="CN40" i="9"/>
  <c r="BP40" i="9"/>
  <c r="AM40" i="9"/>
  <c r="E40" i="9"/>
  <c r="AK40" i="9"/>
  <c r="BQ40" i="9"/>
  <c r="J40" i="9"/>
  <c r="AP40" i="9"/>
  <c r="BV40" i="9"/>
  <c r="AN40" i="9"/>
  <c r="K40" i="9"/>
  <c r="BW40" i="9"/>
  <c r="AZ40" i="9"/>
  <c r="W40" i="9"/>
  <c r="CP40" i="9"/>
  <c r="AV40" i="9"/>
  <c r="AI40" i="9"/>
  <c r="L40" i="9"/>
  <c r="BX40" i="9"/>
  <c r="AU40" i="9"/>
  <c r="I40" i="9"/>
  <c r="AO40" i="9"/>
  <c r="BU40" i="9"/>
  <c r="N40" i="9"/>
  <c r="AT40" i="9"/>
  <c r="BZ40" i="9"/>
  <c r="BI37" i="9"/>
  <c r="BZ37" i="9"/>
  <c r="BD37" i="9"/>
  <c r="G33" i="9"/>
  <c r="AD29" i="9"/>
  <c r="M29" i="9"/>
  <c r="AF29" i="9"/>
  <c r="AS25" i="9"/>
  <c r="AW25" i="9"/>
  <c r="T25" i="9"/>
  <c r="R38" i="9"/>
  <c r="AN38" i="9"/>
  <c r="BY38" i="9"/>
  <c r="BW34" i="9"/>
  <c r="K30" i="9"/>
  <c r="AX30" i="9"/>
  <c r="BA30" i="9"/>
  <c r="AB26" i="9"/>
  <c r="AD32" i="9"/>
  <c r="AK31" i="9"/>
  <c r="AO37" i="9"/>
  <c r="BY37" i="9"/>
  <c r="U37" i="9"/>
  <c r="R37" i="9"/>
  <c r="AX37" i="9"/>
  <c r="CD37" i="9"/>
  <c r="W37" i="9"/>
  <c r="BC37" i="9"/>
  <c r="CJ37" i="9"/>
  <c r="AB37" i="9"/>
  <c r="BH37" i="9"/>
  <c r="CO37" i="9"/>
  <c r="V33" i="9"/>
  <c r="BI33" i="9"/>
  <c r="BZ33" i="9"/>
  <c r="BM33" i="9"/>
  <c r="AX33" i="9"/>
  <c r="K33" i="9"/>
  <c r="AQ33" i="9"/>
  <c r="BW33" i="9"/>
  <c r="P33" i="9"/>
  <c r="AV33" i="9"/>
  <c r="CB33" i="9"/>
  <c r="AL29" i="9"/>
  <c r="I29" i="9"/>
  <c r="BU29" i="9"/>
  <c r="AX29" i="9"/>
  <c r="U29" i="9"/>
  <c r="CH29" i="9"/>
  <c r="AE29" i="9"/>
  <c r="BK29" i="9"/>
  <c r="CR29" i="9"/>
  <c r="AJ29" i="9"/>
  <c r="BP29" i="9"/>
  <c r="R25" i="9"/>
  <c r="CD25" i="9"/>
  <c r="BA25" i="9"/>
  <c r="V25" i="9"/>
  <c r="CI25" i="9"/>
  <c r="BE25" i="9"/>
  <c r="S25" i="9"/>
  <c r="AY25" i="9"/>
  <c r="CE25" i="9"/>
  <c r="X25" i="9"/>
  <c r="BD25" i="9"/>
  <c r="CK25" i="9"/>
  <c r="AH38" i="9"/>
  <c r="BR38" i="9"/>
  <c r="G38" i="9"/>
  <c r="AM38" i="9"/>
  <c r="BS38" i="9"/>
  <c r="L38" i="9"/>
  <c r="AR38" i="9"/>
  <c r="BX38" i="9"/>
  <c r="Q38" i="9"/>
  <c r="AW38" i="9"/>
  <c r="CC38" i="9"/>
  <c r="BF34" i="9"/>
  <c r="N34" i="9"/>
  <c r="BZ34" i="9"/>
  <c r="AU34" i="9"/>
  <c r="S34" i="9"/>
  <c r="CE34" i="9"/>
  <c r="AF34" i="9"/>
  <c r="BL34" i="9"/>
  <c r="E34" i="9"/>
  <c r="AK34" i="9"/>
  <c r="BQ34" i="9"/>
  <c r="S30" i="9"/>
  <c r="CE30" i="9"/>
  <c r="BB30" i="9"/>
  <c r="W30" i="9"/>
  <c r="CJ30" i="9"/>
  <c r="BF30" i="9"/>
  <c r="T30" i="9"/>
  <c r="AZ30" i="9"/>
  <c r="CF30" i="9"/>
  <c r="Y30" i="9"/>
  <c r="BE30" i="9"/>
  <c r="CL30" i="9"/>
  <c r="BC26" i="9"/>
  <c r="AP26" i="9"/>
  <c r="CN26" i="9"/>
  <c r="BD26" i="9"/>
  <c r="CP26" i="9"/>
  <c r="BS22" i="9"/>
  <c r="BX22" i="9"/>
  <c r="BT36" i="9"/>
  <c r="CA36" i="9"/>
  <c r="BJ32" i="9"/>
  <c r="CH28" i="9"/>
  <c r="AS24" i="9"/>
  <c r="K24" i="9"/>
  <c r="N39" i="9"/>
  <c r="T35" i="9"/>
  <c r="CI35" i="9"/>
  <c r="BQ31" i="9"/>
  <c r="K27" i="9"/>
  <c r="BL23" i="9"/>
  <c r="R23" i="9"/>
  <c r="N37" i="9"/>
  <c r="X37" i="9"/>
  <c r="AP33" i="9"/>
  <c r="BX33" i="9"/>
  <c r="BY29" i="9"/>
  <c r="J25" i="9"/>
  <c r="AU25" i="9"/>
  <c r="BT38" i="9"/>
  <c r="Z34" i="9"/>
  <c r="AB34" i="9"/>
  <c r="O30" i="9"/>
  <c r="AU26" i="9"/>
  <c r="CH22" i="9"/>
  <c r="AU36" i="9"/>
  <c r="BY23" i="9"/>
  <c r="BE37" i="9"/>
  <c r="CP37" i="9"/>
  <c r="AK37" i="9"/>
  <c r="V37" i="9"/>
  <c r="BB37" i="9"/>
  <c r="CI37" i="9"/>
  <c r="AA37" i="9"/>
  <c r="BG37" i="9"/>
  <c r="CN37" i="9"/>
  <c r="AF37" i="9"/>
  <c r="BL37" i="9"/>
  <c r="F33" i="9"/>
  <c r="AL33" i="9"/>
  <c r="BY33" i="9"/>
  <c r="I33" i="9"/>
  <c r="BU33" i="9"/>
  <c r="BF33" i="9"/>
  <c r="O33" i="9"/>
  <c r="AU33" i="9"/>
  <c r="CA33" i="9"/>
  <c r="T33" i="9"/>
  <c r="AZ33" i="9"/>
  <c r="CF33" i="9"/>
  <c r="AT29" i="9"/>
  <c r="Q29" i="9"/>
  <c r="CC29" i="9"/>
  <c r="BF29" i="9"/>
  <c r="AC29" i="9"/>
  <c r="CP29" i="9"/>
  <c r="AI29" i="9"/>
  <c r="BO29" i="9"/>
  <c r="H29" i="9"/>
  <c r="AN29" i="9"/>
  <c r="BT29" i="9"/>
  <c r="Z25" i="9"/>
  <c r="CM25" i="9"/>
  <c r="BI25" i="9"/>
  <c r="AD25" i="9"/>
  <c r="CQ25" i="9"/>
  <c r="BM25" i="9"/>
  <c r="W25" i="9"/>
  <c r="BC25" i="9"/>
  <c r="CJ25" i="9"/>
  <c r="AB25" i="9"/>
  <c r="BH25" i="9"/>
  <c r="CO25" i="9"/>
  <c r="N38" i="9"/>
  <c r="AX38" i="9"/>
  <c r="CI38" i="9"/>
  <c r="K38" i="9"/>
  <c r="AQ38" i="9"/>
  <c r="BW38" i="9"/>
  <c r="P38" i="9"/>
  <c r="AV38" i="9"/>
  <c r="CB38" i="9"/>
  <c r="U38" i="9"/>
  <c r="BA38" i="9"/>
  <c r="CH38" i="9"/>
  <c r="CM34" i="9"/>
  <c r="V34" i="9"/>
  <c r="CI34" i="9"/>
  <c r="BC34" i="9"/>
  <c r="AA34" i="9"/>
  <c r="CN34" i="9"/>
  <c r="AJ34" i="9"/>
  <c r="BP34" i="9"/>
  <c r="I34" i="9"/>
  <c r="AO34" i="9"/>
  <c r="BU34" i="9"/>
  <c r="AA30" i="9"/>
  <c r="CN30" i="9"/>
  <c r="BJ30" i="9"/>
  <c r="AE30" i="9"/>
  <c r="CR30" i="9"/>
  <c r="BN30" i="9"/>
  <c r="X30" i="9"/>
  <c r="BD30" i="9"/>
  <c r="CK30" i="9"/>
  <c r="AC30" i="9"/>
  <c r="BI30" i="9"/>
  <c r="CP30" i="9"/>
  <c r="BK26" i="9"/>
  <c r="AX26" i="9"/>
  <c r="F26" i="9"/>
  <c r="BH26" i="9"/>
  <c r="K22" i="9"/>
  <c r="CA22" i="9"/>
  <c r="CB22" i="9"/>
  <c r="AC36" i="9"/>
  <c r="AC32" i="9"/>
  <c r="CQ32" i="9"/>
  <c r="BD28" i="9"/>
  <c r="P24" i="9"/>
  <c r="AQ24" i="9"/>
  <c r="AX39" i="9"/>
  <c r="CF35" i="9"/>
  <c r="AV31" i="9"/>
  <c r="J31" i="9"/>
  <c r="BW27" i="9"/>
  <c r="AQ23" i="9"/>
  <c r="AX23" i="9"/>
  <c r="S37" i="9"/>
  <c r="J33" i="9"/>
  <c r="BS33" i="9"/>
  <c r="BM29" i="9"/>
  <c r="CN29" i="9"/>
  <c r="BZ25" i="9"/>
  <c r="AZ25" i="9"/>
  <c r="AI38" i="9"/>
  <c r="F34" i="9"/>
  <c r="BH34" i="9"/>
  <c r="CA30" i="9"/>
  <c r="CH30" i="9"/>
  <c r="AV22" i="9"/>
  <c r="U28" i="9"/>
  <c r="BB35" i="9"/>
  <c r="BU37" i="9"/>
  <c r="Q37" i="9"/>
  <c r="BA37" i="9"/>
  <c r="Z37" i="9"/>
  <c r="BF37" i="9"/>
  <c r="CM37" i="9"/>
  <c r="AE37" i="9"/>
  <c r="BK37" i="9"/>
  <c r="CR37" i="9"/>
  <c r="AJ37" i="9"/>
  <c r="BP37" i="9"/>
  <c r="U33" i="9"/>
  <c r="BB33" i="9"/>
  <c r="CP33" i="9"/>
  <c r="Q33" i="9"/>
  <c r="CC33" i="9"/>
  <c r="BN33" i="9"/>
  <c r="S33" i="9"/>
  <c r="AY33" i="9"/>
  <c r="CE33" i="9"/>
  <c r="X33" i="9"/>
  <c r="BD33" i="9"/>
  <c r="CK33" i="9"/>
  <c r="BB29" i="9"/>
  <c r="Y29" i="9"/>
  <c r="CL29" i="9"/>
  <c r="BN29" i="9"/>
  <c r="AK29" i="9"/>
  <c r="G29" i="9"/>
  <c r="AM29" i="9"/>
  <c r="BS29" i="9"/>
  <c r="L29" i="9"/>
  <c r="AR29" i="9"/>
  <c r="BX29" i="9"/>
  <c r="AH25" i="9"/>
  <c r="E25" i="9"/>
  <c r="BQ25" i="9"/>
  <c r="AL25" i="9"/>
  <c r="I25" i="9"/>
  <c r="BU25" i="9"/>
  <c r="AA25" i="9"/>
  <c r="BG25" i="9"/>
  <c r="CN25" i="9"/>
  <c r="AF25" i="9"/>
  <c r="BL25" i="9"/>
  <c r="AD38" i="9"/>
  <c r="BN38" i="9"/>
  <c r="J38" i="9"/>
  <c r="O38" i="9"/>
  <c r="AU38" i="9"/>
  <c r="CA38" i="9"/>
  <c r="T38" i="9"/>
  <c r="AZ38" i="9"/>
  <c r="CF38" i="9"/>
  <c r="Y38" i="9"/>
  <c r="BE38" i="9"/>
  <c r="CL38" i="9"/>
  <c r="AH34" i="9"/>
  <c r="AD34" i="9"/>
  <c r="CQ34" i="9"/>
  <c r="BK34" i="9"/>
  <c r="AI34" i="9"/>
  <c r="H34" i="9"/>
  <c r="AN34" i="9"/>
  <c r="BT34" i="9"/>
  <c r="M34" i="9"/>
  <c r="AS34" i="9"/>
  <c r="BY34" i="9"/>
  <c r="AI30" i="9"/>
  <c r="F30" i="9"/>
  <c r="BR30" i="9"/>
  <c r="AM30" i="9"/>
  <c r="J30" i="9"/>
  <c r="BV30" i="9"/>
  <c r="AB30" i="9"/>
  <c r="BH30" i="9"/>
  <c r="CO30" i="9"/>
  <c r="AG30" i="9"/>
  <c r="BM30" i="9"/>
  <c r="G26" i="9"/>
  <c r="BS26" i="9"/>
  <c r="BF26" i="9"/>
  <c r="N26" i="9"/>
  <c r="CK26" i="9"/>
  <c r="BO22" i="9"/>
  <c r="AP22" i="9"/>
  <c r="Q22" i="9"/>
  <c r="BQ36" i="9"/>
  <c r="H32" i="9"/>
  <c r="AI32" i="9"/>
  <c r="R28" i="9"/>
  <c r="CB24" i="9"/>
  <c r="BW24" i="9"/>
  <c r="CN39" i="9"/>
  <c r="AZ39" i="9"/>
  <c r="BD35" i="9"/>
  <c r="AA31" i="9"/>
  <c r="AP31" i="9"/>
  <c r="Y27" i="9"/>
  <c r="T23" i="9"/>
  <c r="CD23" i="9"/>
  <c r="AT37" i="9"/>
  <c r="CK37" i="9"/>
  <c r="AM33" i="9"/>
  <c r="CQ29" i="9"/>
  <c r="AA29" i="9"/>
  <c r="BV25" i="9"/>
  <c r="O25" i="9"/>
  <c r="BB38" i="9"/>
  <c r="AS38" i="9"/>
  <c r="CO34" i="9"/>
  <c r="AT30" i="9"/>
  <c r="U30" i="9"/>
  <c r="AQ26" i="9"/>
  <c r="BC39" i="9"/>
  <c r="CL37" i="9"/>
  <c r="AG37" i="9"/>
  <c r="BQ37" i="9"/>
  <c r="AD37" i="9"/>
  <c r="BJ37" i="9"/>
  <c r="CQ37" i="9"/>
  <c r="AI37" i="9"/>
  <c r="BO37" i="9"/>
  <c r="H37" i="9"/>
  <c r="AN37" i="9"/>
  <c r="BT37" i="9"/>
  <c r="AK33" i="9"/>
  <c r="BR33" i="9"/>
  <c r="E33" i="9"/>
  <c r="Y33" i="9"/>
  <c r="CL33" i="9"/>
  <c r="BV33" i="9"/>
  <c r="W33" i="9"/>
  <c r="BC33" i="9"/>
  <c r="CJ33" i="9"/>
  <c r="AB33" i="9"/>
  <c r="BH33" i="9"/>
  <c r="CO33" i="9"/>
  <c r="BJ29" i="9"/>
  <c r="AG29" i="9"/>
  <c r="J29" i="9"/>
  <c r="BV29" i="9"/>
  <c r="AS29" i="9"/>
  <c r="K29" i="9"/>
  <c r="AQ29" i="9"/>
  <c r="BW29" i="9"/>
  <c r="P29" i="9"/>
  <c r="AV29" i="9"/>
  <c r="CB29" i="9"/>
  <c r="AP25" i="9"/>
  <c r="M25" i="9"/>
  <c r="BY25" i="9"/>
  <c r="AT25" i="9"/>
  <c r="Q25" i="9"/>
  <c r="CC25" i="9"/>
  <c r="AE25" i="9"/>
  <c r="BK25" i="9"/>
  <c r="CR25" i="9"/>
  <c r="AJ25" i="9"/>
  <c r="BP25" i="9"/>
  <c r="AT38" i="9"/>
  <c r="CD38" i="9"/>
  <c r="Z38" i="9"/>
  <c r="S38" i="9"/>
  <c r="AY38" i="9"/>
  <c r="CE38" i="9"/>
  <c r="X38" i="9"/>
  <c r="BD38" i="9"/>
  <c r="CK38" i="9"/>
  <c r="AC38" i="9"/>
  <c r="BI38" i="9"/>
  <c r="CP38" i="9"/>
  <c r="BN34" i="9"/>
  <c r="AL34" i="9"/>
  <c r="G34" i="9"/>
  <c r="BS34" i="9"/>
  <c r="AQ34" i="9"/>
  <c r="L34" i="9"/>
  <c r="AR34" i="9"/>
  <c r="BX34" i="9"/>
  <c r="Q34" i="9"/>
  <c r="AW34" i="9"/>
  <c r="CC34" i="9"/>
  <c r="AQ30" i="9"/>
  <c r="N30" i="9"/>
  <c r="BZ30" i="9"/>
  <c r="AU30" i="9"/>
  <c r="R30" i="9"/>
  <c r="CD30" i="9"/>
  <c r="AF30" i="9"/>
  <c r="BL30" i="9"/>
  <c r="E30" i="9"/>
  <c r="AK30" i="9"/>
  <c r="BQ30" i="9"/>
  <c r="O26" i="9"/>
  <c r="CA26" i="9"/>
  <c r="BN26" i="9"/>
  <c r="BJ26" i="9"/>
  <c r="CO26" i="9"/>
  <c r="BW22" i="9"/>
  <c r="AX22" i="9"/>
  <c r="U22" i="9"/>
  <c r="J36" i="9"/>
  <c r="BT32" i="9"/>
  <c r="BO32" i="9"/>
  <c r="AX28" i="9"/>
  <c r="BE24" i="9"/>
  <c r="BW39" i="9"/>
  <c r="CF39" i="9"/>
  <c r="Q35" i="9"/>
  <c r="CN31" i="9"/>
  <c r="BV31" i="9"/>
  <c r="BE27" i="9"/>
  <c r="CF23" i="9"/>
  <c r="BJ33" i="9"/>
  <c r="H38" i="9"/>
  <c r="BR34" i="9"/>
  <c r="BM34" i="9"/>
  <c r="AV30" i="9"/>
  <c r="O22" i="9"/>
  <c r="BR24" i="9"/>
  <c r="CQ27" i="9"/>
  <c r="M37" i="9"/>
  <c r="AW37" i="9"/>
  <c r="CH37" i="9"/>
  <c r="AH37" i="9"/>
  <c r="BN37" i="9"/>
  <c r="G37" i="9"/>
  <c r="AM37" i="9"/>
  <c r="BS37" i="9"/>
  <c r="L37" i="9"/>
  <c r="AR37" i="9"/>
  <c r="BX37" i="9"/>
  <c r="BA33" i="9"/>
  <c r="CI33" i="9"/>
  <c r="N33" i="9"/>
  <c r="AG33" i="9"/>
  <c r="R33" i="9"/>
  <c r="CD33" i="9"/>
  <c r="AA33" i="9"/>
  <c r="BG33" i="9"/>
  <c r="CN33" i="9"/>
  <c r="AF33" i="9"/>
  <c r="BL33" i="9"/>
  <c r="F29" i="9"/>
  <c r="BR29" i="9"/>
  <c r="AO29" i="9"/>
  <c r="R29" i="9"/>
  <c r="CD29" i="9"/>
  <c r="BA29" i="9"/>
  <c r="O29" i="9"/>
  <c r="AU29" i="9"/>
  <c r="CA29" i="9"/>
  <c r="T29" i="9"/>
  <c r="AZ29" i="9"/>
  <c r="CF29" i="9"/>
  <c r="AX25" i="9"/>
  <c r="U25" i="9"/>
  <c r="CH25" i="9"/>
  <c r="BB25" i="9"/>
  <c r="Y25" i="9"/>
  <c r="CL25" i="9"/>
  <c r="AI25" i="9"/>
  <c r="BO25" i="9"/>
  <c r="H25" i="9"/>
  <c r="AN25" i="9"/>
  <c r="BT25" i="9"/>
  <c r="BJ38" i="9"/>
  <c r="F38" i="9"/>
  <c r="AP38" i="9"/>
  <c r="W38" i="9"/>
  <c r="BC38" i="9"/>
  <c r="CJ38" i="9"/>
  <c r="AB38" i="9"/>
  <c r="BH38" i="9"/>
  <c r="CO38" i="9"/>
  <c r="AG38" i="9"/>
  <c r="BM38" i="9"/>
  <c r="R34" i="9"/>
  <c r="J34" i="9"/>
  <c r="AT34" i="9"/>
  <c r="O34" i="9"/>
  <c r="CA34" i="9"/>
  <c r="AY34" i="9"/>
  <c r="P34" i="9"/>
  <c r="AV34" i="9"/>
  <c r="CB34" i="9"/>
  <c r="U34" i="9"/>
  <c r="BA34" i="9"/>
  <c r="CH34" i="9"/>
  <c r="AY30" i="9"/>
  <c r="V30" i="9"/>
  <c r="CI30" i="9"/>
  <c r="BC30" i="9"/>
  <c r="Z30" i="9"/>
  <c r="CM30" i="9"/>
  <c r="AJ30" i="9"/>
  <c r="BP30" i="9"/>
  <c r="I30" i="9"/>
  <c r="AO30" i="9"/>
  <c r="BU30" i="9"/>
  <c r="W26" i="9"/>
  <c r="CJ26" i="9"/>
  <c r="CD26" i="9"/>
  <c r="BR26" i="9"/>
  <c r="AC26" i="9"/>
  <c r="AL22" i="9"/>
  <c r="L22" i="9"/>
  <c r="AW22" i="9"/>
  <c r="AP36" i="9"/>
  <c r="AW32" i="9"/>
  <c r="I28" i="9"/>
  <c r="CD28" i="9"/>
  <c r="AJ24" i="9"/>
  <c r="T39" i="9"/>
  <c r="BM39" i="9"/>
  <c r="AW35" i="9"/>
  <c r="BP31" i="9"/>
  <c r="AB27" i="9"/>
  <c r="CL27" i="9"/>
  <c r="BC23" i="9"/>
  <c r="E37" i="9"/>
  <c r="CE37" i="9"/>
  <c r="BE33" i="9"/>
  <c r="AR33" i="9"/>
  <c r="BG29" i="9"/>
  <c r="CF25" i="9"/>
  <c r="BO38" i="9"/>
  <c r="AM34" i="9"/>
  <c r="AG34" i="9"/>
  <c r="P30" i="9"/>
  <c r="AH26" i="9"/>
  <c r="CF36" i="9"/>
  <c r="AQ35" i="9"/>
  <c r="AC37" i="9"/>
  <c r="BM37" i="9"/>
  <c r="F37" i="9"/>
  <c r="AL37" i="9"/>
  <c r="BR37" i="9"/>
  <c r="K37" i="9"/>
  <c r="AQ37" i="9"/>
  <c r="BW37" i="9"/>
  <c r="P37" i="9"/>
  <c r="AV37" i="9"/>
  <c r="CB37" i="9"/>
  <c r="BQ33" i="9"/>
  <c r="M33" i="9"/>
  <c r="AD33" i="9"/>
  <c r="AO33" i="9"/>
  <c r="Z33" i="9"/>
  <c r="CM33" i="9"/>
  <c r="AE33" i="9"/>
  <c r="BK33" i="9"/>
  <c r="CR33" i="9"/>
  <c r="AJ33" i="9"/>
  <c r="BP33" i="9"/>
  <c r="N29" i="9"/>
  <c r="BZ29" i="9"/>
  <c r="AW29" i="9"/>
  <c r="Z29" i="9"/>
  <c r="CM29" i="9"/>
  <c r="BI29" i="9"/>
  <c r="S29" i="9"/>
  <c r="AY29" i="9"/>
  <c r="CE29" i="9"/>
  <c r="X29" i="9"/>
  <c r="BD29" i="9"/>
  <c r="CK29" i="9"/>
  <c r="BF25" i="9"/>
  <c r="AC25" i="9"/>
  <c r="CP25" i="9"/>
  <c r="BJ25" i="9"/>
  <c r="AG25" i="9"/>
  <c r="G25" i="9"/>
  <c r="AM25" i="9"/>
  <c r="BS25" i="9"/>
  <c r="L25" i="9"/>
  <c r="AR25" i="9"/>
  <c r="BX25" i="9"/>
  <c r="BZ38" i="9"/>
  <c r="V38" i="9"/>
  <c r="BF38" i="9"/>
  <c r="AA38" i="9"/>
  <c r="BG38" i="9"/>
  <c r="CN38" i="9"/>
  <c r="AF38" i="9"/>
  <c r="BL38" i="9"/>
  <c r="E38" i="9"/>
  <c r="AK38" i="9"/>
  <c r="BQ38" i="9"/>
  <c r="AX34" i="9"/>
  <c r="AP34" i="9"/>
  <c r="BB34" i="9"/>
  <c r="W34" i="9"/>
  <c r="CJ34" i="9"/>
  <c r="BG34" i="9"/>
  <c r="T34" i="9"/>
  <c r="AZ34" i="9"/>
  <c r="CF34" i="9"/>
  <c r="Y34" i="9"/>
  <c r="BE34" i="9"/>
  <c r="CL34" i="9"/>
  <c r="BG30" i="9"/>
  <c r="AD30" i="9"/>
  <c r="CQ30" i="9"/>
  <c r="BK30" i="9"/>
  <c r="AH30" i="9"/>
  <c r="H30" i="9"/>
  <c r="AN30" i="9"/>
  <c r="BT30" i="9"/>
  <c r="M30" i="9"/>
  <c r="AS30" i="9"/>
  <c r="BY30" i="9"/>
  <c r="AE26" i="9"/>
  <c r="CR26" i="9"/>
  <c r="AA26" i="9"/>
  <c r="BZ26" i="9"/>
  <c r="AG26" i="9"/>
  <c r="AT22" i="9"/>
  <c r="P22" i="9"/>
  <c r="BA22" i="9"/>
  <c r="BV36" i="9"/>
  <c r="AB32" i="9"/>
  <c r="BU28" i="9"/>
  <c r="W28" i="9"/>
  <c r="F24" i="9"/>
  <c r="BJ39" i="9"/>
  <c r="W35" i="9"/>
  <c r="CC35" i="9"/>
  <c r="AM31" i="9"/>
  <c r="CO27" i="9"/>
  <c r="AD27" i="9"/>
  <c r="M23" i="9"/>
  <c r="Y37" i="9"/>
  <c r="AY37" i="9"/>
  <c r="AS33" i="9"/>
  <c r="L33" i="9"/>
  <c r="AP29" i="9"/>
  <c r="BL29" i="9"/>
  <c r="N25" i="9"/>
  <c r="CA25" i="9"/>
  <c r="CM38" i="9"/>
  <c r="M38" i="9"/>
  <c r="K34" i="9"/>
  <c r="BW30" i="9"/>
  <c r="CB30" i="9"/>
  <c r="BM26" i="9"/>
  <c r="CJ28" i="9"/>
  <c r="AF27" i="9"/>
  <c r="I37" i="9"/>
  <c r="AS37" i="9"/>
  <c r="CC37" i="9"/>
  <c r="J37" i="9"/>
  <c r="AP37" i="9"/>
  <c r="BV37" i="9"/>
  <c r="O37" i="9"/>
  <c r="AU37" i="9"/>
  <c r="CA37" i="9"/>
  <c r="T37" i="9"/>
  <c r="AZ37" i="9"/>
  <c r="CF37" i="9"/>
  <c r="CH33" i="9"/>
  <c r="AC33" i="9"/>
  <c r="AT33" i="9"/>
  <c r="AW33" i="9"/>
  <c r="AH33" i="9"/>
  <c r="CQ33" i="9"/>
  <c r="AI33" i="9"/>
  <c r="BO33" i="9"/>
  <c r="H33" i="9"/>
  <c r="AN33" i="9"/>
  <c r="BT33" i="9"/>
  <c r="V29" i="9"/>
  <c r="CI29" i="9"/>
  <c r="BE29" i="9"/>
  <c r="AH29" i="9"/>
  <c r="E29" i="9"/>
  <c r="BQ29" i="9"/>
  <c r="W29" i="9"/>
  <c r="BC29" i="9"/>
  <c r="CJ29" i="9"/>
  <c r="AB29" i="9"/>
  <c r="BH29" i="9"/>
  <c r="CO29" i="9"/>
  <c r="BN25" i="9"/>
  <c r="AK25" i="9"/>
  <c r="F25" i="9"/>
  <c r="BR25" i="9"/>
  <c r="AO25" i="9"/>
  <c r="K25" i="9"/>
  <c r="AQ25" i="9"/>
  <c r="BW25" i="9"/>
  <c r="P25" i="9"/>
  <c r="AV25" i="9"/>
  <c r="CB25" i="9"/>
  <c r="CQ38" i="9"/>
  <c r="AL38" i="9"/>
  <c r="BV38" i="9"/>
  <c r="AE38" i="9"/>
  <c r="BK38" i="9"/>
  <c r="CR38" i="9"/>
  <c r="AJ38" i="9"/>
  <c r="BP38" i="9"/>
  <c r="I38" i="9"/>
  <c r="AO38" i="9"/>
  <c r="BU38" i="9"/>
  <c r="CD34" i="9"/>
  <c r="BV34" i="9"/>
  <c r="BJ34" i="9"/>
  <c r="AE34" i="9"/>
  <c r="CR34" i="9"/>
  <c r="BO34" i="9"/>
  <c r="X34" i="9"/>
  <c r="BD34" i="9"/>
  <c r="CK34" i="9"/>
  <c r="AC34" i="9"/>
  <c r="BI34" i="9"/>
  <c r="CP34" i="9"/>
  <c r="BO30" i="9"/>
  <c r="AL30" i="9"/>
  <c r="G30" i="9"/>
  <c r="BS30" i="9"/>
  <c r="AP30" i="9"/>
  <c r="L30" i="9"/>
  <c r="AR30" i="9"/>
  <c r="BX30" i="9"/>
  <c r="Q30" i="9"/>
  <c r="AW30" i="9"/>
  <c r="CC30" i="9"/>
  <c r="AM26" i="9"/>
  <c r="R26" i="9"/>
  <c r="AI26" i="9"/>
  <c r="X26" i="9"/>
  <c r="BI26" i="9"/>
  <c r="G22" i="9"/>
  <c r="AR22" i="9"/>
  <c r="CC22" i="9"/>
  <c r="H36" i="9"/>
  <c r="O36" i="9"/>
  <c r="CF32" i="9"/>
  <c r="AZ28" i="9"/>
  <c r="BC28" i="9"/>
  <c r="AL24" i="9"/>
  <c r="Q39" i="9"/>
  <c r="BS35" i="9"/>
  <c r="V35" i="9"/>
  <c r="E31" i="9"/>
  <c r="BK27" i="9"/>
  <c r="BJ27" i="9"/>
  <c r="AS23" i="9"/>
  <c r="CG25" i="9"/>
  <c r="DC8" i="19" s="1"/>
  <c r="P36" i="9"/>
  <c r="I36" i="9"/>
  <c r="CK36" i="9"/>
  <c r="AK36" i="9"/>
  <c r="BU36" i="9"/>
  <c r="N36" i="9"/>
  <c r="AT36" i="9"/>
  <c r="BZ36" i="9"/>
  <c r="S36" i="9"/>
  <c r="AY36" i="9"/>
  <c r="CE36" i="9"/>
  <c r="AK32" i="9"/>
  <c r="P32" i="9"/>
  <c r="CB32" i="9"/>
  <c r="BE32" i="9"/>
  <c r="AJ32" i="9"/>
  <c r="CO32" i="9"/>
  <c r="AH32" i="9"/>
  <c r="BN32" i="9"/>
  <c r="G32" i="9"/>
  <c r="AM32" i="9"/>
  <c r="BS32" i="9"/>
  <c r="Q28" i="9"/>
  <c r="CC28" i="9"/>
  <c r="BH28" i="9"/>
  <c r="AC28" i="9"/>
  <c r="CP28" i="9"/>
  <c r="BL28" i="9"/>
  <c r="V28" i="9"/>
  <c r="BB28" i="9"/>
  <c r="CI28" i="9"/>
  <c r="AA28" i="9"/>
  <c r="BG28" i="9"/>
  <c r="CN28" i="9"/>
  <c r="BA24" i="9"/>
  <c r="X24" i="9"/>
  <c r="CK24" i="9"/>
  <c r="BM24" i="9"/>
  <c r="AR24" i="9"/>
  <c r="J24" i="9"/>
  <c r="AP24" i="9"/>
  <c r="BV24" i="9"/>
  <c r="O24" i="9"/>
  <c r="AU24" i="9"/>
  <c r="CA24" i="9"/>
  <c r="G39" i="9"/>
  <c r="O39" i="9"/>
  <c r="X39" i="9"/>
  <c r="BR39" i="9"/>
  <c r="U39" i="9"/>
  <c r="BK39" i="9"/>
  <c r="R39" i="9"/>
  <c r="BF39" i="9"/>
  <c r="BD39" i="9"/>
  <c r="CK39" i="9"/>
  <c r="BQ39" i="9"/>
  <c r="BC35" i="9"/>
  <c r="O35" i="9"/>
  <c r="AY35" i="9"/>
  <c r="AB35" i="9"/>
  <c r="CO35" i="9"/>
  <c r="BL35" i="9"/>
  <c r="U35" i="9"/>
  <c r="BA35" i="9"/>
  <c r="CH35" i="9"/>
  <c r="Z35" i="9"/>
  <c r="BF35" i="9"/>
  <c r="CM35" i="9"/>
  <c r="BD31" i="9"/>
  <c r="AI31" i="9"/>
  <c r="L31" i="9"/>
  <c r="BX31" i="9"/>
  <c r="AU31" i="9"/>
  <c r="I31" i="9"/>
  <c r="AO31" i="9"/>
  <c r="BU31" i="9"/>
  <c r="N31" i="9"/>
  <c r="AT31" i="9"/>
  <c r="BZ31" i="9"/>
  <c r="AJ27" i="9"/>
  <c r="G27" i="9"/>
  <c r="BS27" i="9"/>
  <c r="AN27" i="9"/>
  <c r="S27" i="9"/>
  <c r="CE27" i="9"/>
  <c r="AC27" i="9"/>
  <c r="BI27" i="9"/>
  <c r="CP27" i="9"/>
  <c r="AH27" i="9"/>
  <c r="BN27" i="9"/>
  <c r="H23" i="9"/>
  <c r="BT23" i="9"/>
  <c r="AY23" i="9"/>
  <c r="AB23" i="9"/>
  <c r="CO23" i="9"/>
  <c r="BK23" i="9"/>
  <c r="Q23" i="9"/>
  <c r="AW23" i="9"/>
  <c r="CC23" i="9"/>
  <c r="V23" i="9"/>
  <c r="BB23" i="9"/>
  <c r="CI23" i="9"/>
  <c r="CG32" i="9"/>
  <c r="DC15" i="19" s="1"/>
  <c r="CG26" i="9"/>
  <c r="DC9" i="19" s="1"/>
  <c r="CG27" i="9"/>
  <c r="DC10" i="19" s="1"/>
  <c r="CG30" i="9"/>
  <c r="DC13" i="19" s="1"/>
  <c r="J26" i="9"/>
  <c r="BV26" i="9"/>
  <c r="AY26" i="9"/>
  <c r="V26" i="9"/>
  <c r="CI26" i="9"/>
  <c r="AF26" i="9"/>
  <c r="BL26" i="9"/>
  <c r="E26" i="9"/>
  <c r="AK26" i="9"/>
  <c r="BQ26" i="9"/>
  <c r="S22" i="9"/>
  <c r="CE22" i="9"/>
  <c r="BB22" i="9"/>
  <c r="W22" i="9"/>
  <c r="CJ22" i="9"/>
  <c r="BF22" i="9"/>
  <c r="T22" i="9"/>
  <c r="AZ22" i="9"/>
  <c r="CF22" i="9"/>
  <c r="Y22" i="9"/>
  <c r="BE22" i="9"/>
  <c r="CL22" i="9"/>
  <c r="AB36" i="9"/>
  <c r="X36" i="9"/>
  <c r="Q36" i="9"/>
  <c r="BH36" i="9"/>
  <c r="AS36" i="9"/>
  <c r="BY36" i="9"/>
  <c r="R36" i="9"/>
  <c r="AX36" i="9"/>
  <c r="CD36" i="9"/>
  <c r="W36" i="9"/>
  <c r="BC36" i="9"/>
  <c r="CJ36" i="9"/>
  <c r="AS32" i="9"/>
  <c r="X32" i="9"/>
  <c r="CL32" i="9"/>
  <c r="BM32" i="9"/>
  <c r="AR32" i="9"/>
  <c r="F32" i="9"/>
  <c r="AL32" i="9"/>
  <c r="BR32" i="9"/>
  <c r="K32" i="9"/>
  <c r="AQ32" i="9"/>
  <c r="BW32" i="9"/>
  <c r="Y28" i="9"/>
  <c r="CL28" i="9"/>
  <c r="BP28" i="9"/>
  <c r="AK28" i="9"/>
  <c r="H28" i="9"/>
  <c r="BT28" i="9"/>
  <c r="Z28" i="9"/>
  <c r="BF28" i="9"/>
  <c r="CM28" i="9"/>
  <c r="AE28" i="9"/>
  <c r="BK28" i="9"/>
  <c r="CR28" i="9"/>
  <c r="BI24" i="9"/>
  <c r="AF24" i="9"/>
  <c r="I24" i="9"/>
  <c r="BU24" i="9"/>
  <c r="AZ24" i="9"/>
  <c r="N24" i="9"/>
  <c r="AT24" i="9"/>
  <c r="BZ24" i="9"/>
  <c r="S24" i="9"/>
  <c r="AY24" i="9"/>
  <c r="CE24" i="9"/>
  <c r="W39" i="9"/>
  <c r="AE39" i="9"/>
  <c r="AB39" i="9"/>
  <c r="BZ39" i="9"/>
  <c r="Y39" i="9"/>
  <c r="BS39" i="9"/>
  <c r="V39" i="9"/>
  <c r="BN39" i="9"/>
  <c r="BH39" i="9"/>
  <c r="CO39" i="9"/>
  <c r="BU39" i="9"/>
  <c r="CJ35" i="9"/>
  <c r="AU35" i="9"/>
  <c r="BG35" i="9"/>
  <c r="AJ35" i="9"/>
  <c r="H35" i="9"/>
  <c r="BT35" i="9"/>
  <c r="Y35" i="9"/>
  <c r="BE35" i="9"/>
  <c r="CL35" i="9"/>
  <c r="AD35" i="9"/>
  <c r="BJ35" i="9"/>
  <c r="CQ35" i="9"/>
  <c r="BL31" i="9"/>
  <c r="AQ31" i="9"/>
  <c r="T31" i="9"/>
  <c r="CF31" i="9"/>
  <c r="BC31" i="9"/>
  <c r="M31" i="9"/>
  <c r="AS31" i="9"/>
  <c r="BY31" i="9"/>
  <c r="R31" i="9"/>
  <c r="AX31" i="9"/>
  <c r="CD31" i="9"/>
  <c r="AR27" i="9"/>
  <c r="O27" i="9"/>
  <c r="CA27" i="9"/>
  <c r="AV27" i="9"/>
  <c r="AA27" i="9"/>
  <c r="CN27" i="9"/>
  <c r="AG27" i="9"/>
  <c r="BM27" i="9"/>
  <c r="F27" i="9"/>
  <c r="AL27" i="9"/>
  <c r="BR27" i="9"/>
  <c r="P23" i="9"/>
  <c r="CB23" i="9"/>
  <c r="BG23" i="9"/>
  <c r="AJ23" i="9"/>
  <c r="G23" i="9"/>
  <c r="BS23" i="9"/>
  <c r="U23" i="9"/>
  <c r="BA23" i="9"/>
  <c r="CH23" i="9"/>
  <c r="Z23" i="9"/>
  <c r="BF23" i="9"/>
  <c r="CM23" i="9"/>
  <c r="CG37" i="9"/>
  <c r="DC20" i="19" s="1"/>
  <c r="BG26" i="9"/>
  <c r="AD26" i="9"/>
  <c r="CQ26" i="9"/>
  <c r="AJ26" i="9"/>
  <c r="BP26" i="9"/>
  <c r="I26" i="9"/>
  <c r="AO26" i="9"/>
  <c r="BU26" i="9"/>
  <c r="AA22" i="9"/>
  <c r="CN22" i="9"/>
  <c r="BJ22" i="9"/>
  <c r="AE22" i="9"/>
  <c r="CR22" i="9"/>
  <c r="BN22" i="9"/>
  <c r="X22" i="9"/>
  <c r="BD22" i="9"/>
  <c r="CK22" i="9"/>
  <c r="AC22" i="9"/>
  <c r="BI22" i="9"/>
  <c r="CP22" i="9"/>
  <c r="AJ36" i="9"/>
  <c r="AF36" i="9"/>
  <c r="Y36" i="9"/>
  <c r="BX36" i="9"/>
  <c r="BA36" i="9"/>
  <c r="CC36" i="9"/>
  <c r="V36" i="9"/>
  <c r="BB36" i="9"/>
  <c r="CI36" i="9"/>
  <c r="AA36" i="9"/>
  <c r="BG36" i="9"/>
  <c r="CN36" i="9"/>
  <c r="BA32" i="9"/>
  <c r="AF32" i="9"/>
  <c r="I32" i="9"/>
  <c r="BU32" i="9"/>
  <c r="AZ32" i="9"/>
  <c r="J32" i="9"/>
  <c r="AP32" i="9"/>
  <c r="BV32" i="9"/>
  <c r="O32" i="9"/>
  <c r="AU32" i="9"/>
  <c r="CA32" i="9"/>
  <c r="AG28" i="9"/>
  <c r="L28" i="9"/>
  <c r="BX28" i="9"/>
  <c r="AS28" i="9"/>
  <c r="P28" i="9"/>
  <c r="CB28" i="9"/>
  <c r="AD28" i="9"/>
  <c r="BJ28" i="9"/>
  <c r="CQ28" i="9"/>
  <c r="AI28" i="9"/>
  <c r="BO28" i="9"/>
  <c r="E24" i="9"/>
  <c r="BQ24" i="9"/>
  <c r="AN24" i="9"/>
  <c r="Q24" i="9"/>
  <c r="CC24" i="9"/>
  <c r="BH24" i="9"/>
  <c r="R24" i="9"/>
  <c r="AX24" i="9"/>
  <c r="CD24" i="9"/>
  <c r="W24" i="9"/>
  <c r="BC24" i="9"/>
  <c r="CJ24" i="9"/>
  <c r="AM39" i="9"/>
  <c r="AY39" i="9"/>
  <c r="AF39" i="9"/>
  <c r="CI39" i="9"/>
  <c r="AC39" i="9"/>
  <c r="CA39" i="9"/>
  <c r="Z39" i="9"/>
  <c r="BV39" i="9"/>
  <c r="BL39" i="9"/>
  <c r="AS39" i="9"/>
  <c r="BY39" i="9"/>
  <c r="AE35" i="9"/>
  <c r="CA35" i="9"/>
  <c r="BO35" i="9"/>
  <c r="AR35" i="9"/>
  <c r="P35" i="9"/>
  <c r="CB35" i="9"/>
  <c r="AC35" i="9"/>
  <c r="BI35" i="9"/>
  <c r="CP35" i="9"/>
  <c r="AH35" i="9"/>
  <c r="BN35" i="9"/>
  <c r="H31" i="9"/>
  <c r="BT31" i="9"/>
  <c r="AY31" i="9"/>
  <c r="AB31" i="9"/>
  <c r="CO31" i="9"/>
  <c r="BK31" i="9"/>
  <c r="Q31" i="9"/>
  <c r="AW31" i="9"/>
  <c r="CC31" i="9"/>
  <c r="V31" i="9"/>
  <c r="BB31" i="9"/>
  <c r="CI31" i="9"/>
  <c r="AZ27" i="9"/>
  <c r="W27" i="9"/>
  <c r="CJ27" i="9"/>
  <c r="BD27" i="9"/>
  <c r="AI27" i="9"/>
  <c r="E27" i="9"/>
  <c r="AK27" i="9"/>
  <c r="BQ27" i="9"/>
  <c r="J27" i="9"/>
  <c r="AP27" i="9"/>
  <c r="BV27" i="9"/>
  <c r="X23" i="9"/>
  <c r="CK23" i="9"/>
  <c r="BO23" i="9"/>
  <c r="AR23" i="9"/>
  <c r="O23" i="9"/>
  <c r="CA23" i="9"/>
  <c r="Y23" i="9"/>
  <c r="BE23" i="9"/>
  <c r="CL23" i="9"/>
  <c r="AD23" i="9"/>
  <c r="BJ23" i="9"/>
  <c r="CQ23" i="9"/>
  <c r="CG28" i="9"/>
  <c r="DC11" i="19" s="1"/>
  <c r="CG22" i="9"/>
  <c r="DC5" i="19" s="1"/>
  <c r="CG39" i="9"/>
  <c r="DC22" i="19" s="1"/>
  <c r="CG23" i="9"/>
  <c r="DC6" i="19" s="1"/>
  <c r="Z26" i="9"/>
  <c r="CM26" i="9"/>
  <c r="BO26" i="9"/>
  <c r="AL26" i="9"/>
  <c r="H26" i="9"/>
  <c r="AN26" i="9"/>
  <c r="BT26" i="9"/>
  <c r="M26" i="9"/>
  <c r="AS26" i="9"/>
  <c r="BY26" i="9"/>
  <c r="AI22" i="9"/>
  <c r="F22" i="9"/>
  <c r="BR22" i="9"/>
  <c r="AM22" i="9"/>
  <c r="J22" i="9"/>
  <c r="BV22" i="9"/>
  <c r="AB22" i="9"/>
  <c r="BH22" i="9"/>
  <c r="CO22" i="9"/>
  <c r="AG22" i="9"/>
  <c r="BM22" i="9"/>
  <c r="L36" i="9"/>
  <c r="AN36" i="9"/>
  <c r="AG36" i="9"/>
  <c r="CO36" i="9"/>
  <c r="BL36" i="9"/>
  <c r="CH36" i="9"/>
  <c r="Z36" i="9"/>
  <c r="BF36" i="9"/>
  <c r="CM36" i="9"/>
  <c r="AE36" i="9"/>
  <c r="BK36" i="9"/>
  <c r="CR36" i="9"/>
  <c r="BI32" i="9"/>
  <c r="AN32" i="9"/>
  <c r="Q32" i="9"/>
  <c r="CC32" i="9"/>
  <c r="BH32" i="9"/>
  <c r="N32" i="9"/>
  <c r="AT32" i="9"/>
  <c r="BZ32" i="9"/>
  <c r="S32" i="9"/>
  <c r="AY32" i="9"/>
  <c r="CE32" i="9"/>
  <c r="AO28" i="9"/>
  <c r="T28" i="9"/>
  <c r="CF28" i="9"/>
  <c r="BA28" i="9"/>
  <c r="X28" i="9"/>
  <c r="CK28" i="9"/>
  <c r="AH28" i="9"/>
  <c r="BN28" i="9"/>
  <c r="G28" i="9"/>
  <c r="AM28" i="9"/>
  <c r="BS28" i="9"/>
  <c r="M24" i="9"/>
  <c r="BY24" i="9"/>
  <c r="AV24" i="9"/>
  <c r="Y24" i="9"/>
  <c r="CL24" i="9"/>
  <c r="BP24" i="9"/>
  <c r="V24" i="9"/>
  <c r="BB24" i="9"/>
  <c r="CI24" i="9"/>
  <c r="AA24" i="9"/>
  <c r="BG24" i="9"/>
  <c r="CN24" i="9"/>
  <c r="BO39" i="9"/>
  <c r="CE39" i="9"/>
  <c r="AJ39" i="9"/>
  <c r="CQ39" i="9"/>
  <c r="AG39" i="9"/>
  <c r="CJ39" i="9"/>
  <c r="AD39" i="9"/>
  <c r="CD39" i="9"/>
  <c r="BP39" i="9"/>
  <c r="AW39" i="9"/>
  <c r="CC39" i="9"/>
  <c r="BK35" i="9"/>
  <c r="K35" i="9"/>
  <c r="BW35" i="9"/>
  <c r="AZ35" i="9"/>
  <c r="X35" i="9"/>
  <c r="CK35" i="9"/>
  <c r="AG35" i="9"/>
  <c r="BM35" i="9"/>
  <c r="F35" i="9"/>
  <c r="AL35" i="9"/>
  <c r="BR35" i="9"/>
  <c r="P31" i="9"/>
  <c r="CB31" i="9"/>
  <c r="BG31" i="9"/>
  <c r="AJ31" i="9"/>
  <c r="G31" i="9"/>
  <c r="BS31" i="9"/>
  <c r="U31" i="9"/>
  <c r="BA31" i="9"/>
  <c r="CH31" i="9"/>
  <c r="Z31" i="9"/>
  <c r="BF31" i="9"/>
  <c r="CM31" i="9"/>
  <c r="BH27" i="9"/>
  <c r="AE27" i="9"/>
  <c r="CR27" i="9"/>
  <c r="BL27" i="9"/>
  <c r="AQ27" i="9"/>
  <c r="I27" i="9"/>
  <c r="AO27" i="9"/>
  <c r="BU27" i="9"/>
  <c r="N27" i="9"/>
  <c r="AT27" i="9"/>
  <c r="BZ27" i="9"/>
  <c r="AF23" i="9"/>
  <c r="K23" i="9"/>
  <c r="BW23" i="9"/>
  <c r="AZ23" i="9"/>
  <c r="W23" i="9"/>
  <c r="CJ23" i="9"/>
  <c r="AC23" i="9"/>
  <c r="BI23" i="9"/>
  <c r="CP23" i="9"/>
  <c r="AH23" i="9"/>
  <c r="BN23" i="9"/>
  <c r="CG33" i="9"/>
  <c r="DC16" i="19" s="1"/>
  <c r="K26" i="9"/>
  <c r="BW26" i="9"/>
  <c r="AT26" i="9"/>
  <c r="L26" i="9"/>
  <c r="AR26" i="9"/>
  <c r="BX26" i="9"/>
  <c r="Q26" i="9"/>
  <c r="AW26" i="9"/>
  <c r="CC26" i="9"/>
  <c r="AQ22" i="9"/>
  <c r="N22" i="9"/>
  <c r="BZ22" i="9"/>
  <c r="AU22" i="9"/>
  <c r="R22" i="9"/>
  <c r="CD22" i="9"/>
  <c r="AF22" i="9"/>
  <c r="BL22" i="9"/>
  <c r="E22" i="9"/>
  <c r="AK22" i="9"/>
  <c r="BQ22" i="9"/>
  <c r="AR36" i="9"/>
  <c r="AV36" i="9"/>
  <c r="AO36" i="9"/>
  <c r="E36" i="9"/>
  <c r="CB36" i="9"/>
  <c r="CL36" i="9"/>
  <c r="AD36" i="9"/>
  <c r="BJ36" i="9"/>
  <c r="CQ36" i="9"/>
  <c r="AI36" i="9"/>
  <c r="BO36" i="9"/>
  <c r="E32" i="9"/>
  <c r="BQ32" i="9"/>
  <c r="AV32" i="9"/>
  <c r="Y32" i="9"/>
  <c r="CP32" i="9"/>
  <c r="BP32" i="9"/>
  <c r="R32" i="9"/>
  <c r="AX32" i="9"/>
  <c r="CD32" i="9"/>
  <c r="W32" i="9"/>
  <c r="BC32" i="9"/>
  <c r="CJ32" i="9"/>
  <c r="AW28" i="9"/>
  <c r="AB28" i="9"/>
  <c r="CO28" i="9"/>
  <c r="BI28" i="9"/>
  <c r="AF28" i="9"/>
  <c r="F28" i="9"/>
  <c r="AL28" i="9"/>
  <c r="BR28" i="9"/>
  <c r="K28" i="9"/>
  <c r="AQ28" i="9"/>
  <c r="BW28" i="9"/>
  <c r="U24" i="9"/>
  <c r="CH24" i="9"/>
  <c r="BD24" i="9"/>
  <c r="AG24" i="9"/>
  <c r="L24" i="9"/>
  <c r="BX24" i="9"/>
  <c r="Z24" i="9"/>
  <c r="BF24" i="9"/>
  <c r="CM24" i="9"/>
  <c r="AE24" i="9"/>
  <c r="BK24" i="9"/>
  <c r="CR24" i="9"/>
  <c r="S39" i="9"/>
  <c r="K39" i="9"/>
  <c r="H39" i="9"/>
  <c r="AN39" i="9"/>
  <c r="E39" i="9"/>
  <c r="AK39" i="9"/>
  <c r="CR39" i="9"/>
  <c r="AH39" i="9"/>
  <c r="CM39" i="9"/>
  <c r="BT39" i="9"/>
  <c r="BA39" i="9"/>
  <c r="CH39" i="9"/>
  <c r="CR35" i="9"/>
  <c r="S35" i="9"/>
  <c r="CE35" i="9"/>
  <c r="BH35" i="9"/>
  <c r="AF35" i="9"/>
  <c r="E35" i="9"/>
  <c r="AK35" i="9"/>
  <c r="BQ35" i="9"/>
  <c r="J35" i="9"/>
  <c r="AP35" i="9"/>
  <c r="BV35" i="9"/>
  <c r="X31" i="9"/>
  <c r="CK31" i="9"/>
  <c r="BO31" i="9"/>
  <c r="AR31" i="9"/>
  <c r="O31" i="9"/>
  <c r="CA31" i="9"/>
  <c r="Y31" i="9"/>
  <c r="BE31" i="9"/>
  <c r="CL31" i="9"/>
  <c r="AD31" i="9"/>
  <c r="BJ31" i="9"/>
  <c r="CQ31" i="9"/>
  <c r="BP27" i="9"/>
  <c r="AM27" i="9"/>
  <c r="H27" i="9"/>
  <c r="BT27" i="9"/>
  <c r="AY27" i="9"/>
  <c r="M27" i="9"/>
  <c r="AS27" i="9"/>
  <c r="BY27" i="9"/>
  <c r="R27" i="9"/>
  <c r="AX27" i="9"/>
  <c r="CD27" i="9"/>
  <c r="AN23" i="9"/>
  <c r="S23" i="9"/>
  <c r="CE23" i="9"/>
  <c r="BH23" i="9"/>
  <c r="AE23" i="9"/>
  <c r="CR23" i="9"/>
  <c r="AG23" i="9"/>
  <c r="BM23" i="9"/>
  <c r="F23" i="9"/>
  <c r="AL23" i="9"/>
  <c r="BR23" i="9"/>
  <c r="CG24" i="9"/>
  <c r="DC7" i="19" s="1"/>
  <c r="CG35" i="9"/>
  <c r="DC18" i="19" s="1"/>
  <c r="S26" i="9"/>
  <c r="CE26" i="9"/>
  <c r="BB26" i="9"/>
  <c r="P26" i="9"/>
  <c r="AV26" i="9"/>
  <c r="CB26" i="9"/>
  <c r="U26" i="9"/>
  <c r="BA26" i="9"/>
  <c r="CH26" i="9"/>
  <c r="AY22" i="9"/>
  <c r="V22" i="9"/>
  <c r="CI22" i="9"/>
  <c r="BC22" i="9"/>
  <c r="Z22" i="9"/>
  <c r="CM22" i="9"/>
  <c r="AJ22" i="9"/>
  <c r="BP22" i="9"/>
  <c r="I22" i="9"/>
  <c r="AO22" i="9"/>
  <c r="BU22" i="9"/>
  <c r="T36" i="9"/>
  <c r="BD36" i="9"/>
  <c r="AW36" i="9"/>
  <c r="M36" i="9"/>
  <c r="BI36" i="9"/>
  <c r="CP36" i="9"/>
  <c r="AH36" i="9"/>
  <c r="BN36" i="9"/>
  <c r="G36" i="9"/>
  <c r="AM36" i="9"/>
  <c r="BS36" i="9"/>
  <c r="M32" i="9"/>
  <c r="BY32" i="9"/>
  <c r="BD32" i="9"/>
  <c r="AG32" i="9"/>
  <c r="L32" i="9"/>
  <c r="BX32" i="9"/>
  <c r="V32" i="9"/>
  <c r="BB32" i="9"/>
  <c r="CI32" i="9"/>
  <c r="AA32" i="9"/>
  <c r="BG32" i="9"/>
  <c r="CN32" i="9"/>
  <c r="BE28" i="9"/>
  <c r="AJ28" i="9"/>
  <c r="E28" i="9"/>
  <c r="BQ28" i="9"/>
  <c r="AN28" i="9"/>
  <c r="J28" i="9"/>
  <c r="AP28" i="9"/>
  <c r="BV28" i="9"/>
  <c r="O28" i="9"/>
  <c r="AU28" i="9"/>
  <c r="CA28" i="9"/>
  <c r="AC24" i="9"/>
  <c r="CP24" i="9"/>
  <c r="BL24" i="9"/>
  <c r="AO24" i="9"/>
  <c r="T24" i="9"/>
  <c r="CF24" i="9"/>
  <c r="AD24" i="9"/>
  <c r="BJ24" i="9"/>
  <c r="CQ24" i="9"/>
  <c r="AI24" i="9"/>
  <c r="BO24" i="9"/>
  <c r="AI39" i="9"/>
  <c r="AA39" i="9"/>
  <c r="L39" i="9"/>
  <c r="AT39" i="9"/>
  <c r="I39" i="9"/>
  <c r="AO39" i="9"/>
  <c r="F39" i="9"/>
  <c r="AL39" i="9"/>
  <c r="AR39" i="9"/>
  <c r="BX39" i="9"/>
  <c r="BE39" i="9"/>
  <c r="CL39" i="9"/>
  <c r="G35" i="9"/>
  <c r="AA35" i="9"/>
  <c r="CN35" i="9"/>
  <c r="BP35" i="9"/>
  <c r="AN35" i="9"/>
  <c r="I35" i="9"/>
  <c r="AO35" i="9"/>
  <c r="BU35" i="9"/>
  <c r="N35" i="9"/>
  <c r="AT35" i="9"/>
  <c r="BZ35" i="9"/>
  <c r="AF31" i="9"/>
  <c r="K31" i="9"/>
  <c r="BW31" i="9"/>
  <c r="AZ31" i="9"/>
  <c r="W31" i="9"/>
  <c r="CJ31" i="9"/>
  <c r="AC31" i="9"/>
  <c r="BI31" i="9"/>
  <c r="CP31" i="9"/>
  <c r="AH31" i="9"/>
  <c r="BN31" i="9"/>
  <c r="L27" i="9"/>
  <c r="BX27" i="9"/>
  <c r="AU27" i="9"/>
  <c r="P27" i="9"/>
  <c r="CB27" i="9"/>
  <c r="BG27" i="9"/>
  <c r="Q27" i="9"/>
  <c r="AW27" i="9"/>
  <c r="CC27" i="9"/>
  <c r="V27" i="9"/>
  <c r="BB27" i="9"/>
  <c r="CI27" i="9"/>
  <c r="AV23" i="9"/>
  <c r="AA23" i="9"/>
  <c r="CN23" i="9"/>
  <c r="BP23" i="9"/>
  <c r="AM23" i="9"/>
  <c r="E23" i="9"/>
  <c r="AK23" i="9"/>
  <c r="BQ23" i="9"/>
  <c r="J23" i="9"/>
  <c r="AP23" i="9"/>
  <c r="BV23" i="9"/>
  <c r="CG29" i="9"/>
  <c r="DC12" i="19" s="1"/>
  <c r="T26" i="9"/>
  <c r="AZ26" i="9"/>
  <c r="CF26" i="9"/>
  <c r="Y26" i="9"/>
  <c r="BE26" i="9"/>
  <c r="CL26" i="9"/>
  <c r="BG22" i="9"/>
  <c r="AD22" i="9"/>
  <c r="CQ22" i="9"/>
  <c r="BK22" i="9"/>
  <c r="AH22" i="9"/>
  <c r="H22" i="9"/>
  <c r="AN22" i="9"/>
  <c r="BT22" i="9"/>
  <c r="M22" i="9"/>
  <c r="AS22" i="9"/>
  <c r="BY22" i="9"/>
  <c r="AZ36" i="9"/>
  <c r="BP36" i="9"/>
  <c r="BE36" i="9"/>
  <c r="U36" i="9"/>
  <c r="BM36" i="9"/>
  <c r="F36" i="9"/>
  <c r="AL36" i="9"/>
  <c r="BR36" i="9"/>
  <c r="K36" i="9"/>
  <c r="AQ36" i="9"/>
  <c r="BW36" i="9"/>
  <c r="U32" i="9"/>
  <c r="CK32" i="9"/>
  <c r="BL32" i="9"/>
  <c r="AO32" i="9"/>
  <c r="T32" i="9"/>
  <c r="CH32" i="9"/>
  <c r="Z32" i="9"/>
  <c r="BF32" i="9"/>
  <c r="CM32" i="9"/>
  <c r="AE32" i="9"/>
  <c r="BK32" i="9"/>
  <c r="CR32" i="9"/>
  <c r="BM28" i="9"/>
  <c r="AR28" i="9"/>
  <c r="M28" i="9"/>
  <c r="BY28" i="9"/>
  <c r="AV28" i="9"/>
  <c r="N28" i="9"/>
  <c r="AT28" i="9"/>
  <c r="BZ28" i="9"/>
  <c r="S28" i="9"/>
  <c r="AY28" i="9"/>
  <c r="CE28" i="9"/>
  <c r="AK24" i="9"/>
  <c r="H24" i="9"/>
  <c r="BT24" i="9"/>
  <c r="AW24" i="9"/>
  <c r="AB24" i="9"/>
  <c r="CO24" i="9"/>
  <c r="AH24" i="9"/>
  <c r="BN24" i="9"/>
  <c r="G24" i="9"/>
  <c r="AM24" i="9"/>
  <c r="BS24" i="9"/>
  <c r="BG39" i="9"/>
  <c r="AQ39" i="9"/>
  <c r="P39" i="9"/>
  <c r="BB39" i="9"/>
  <c r="M39" i="9"/>
  <c r="AU39" i="9"/>
  <c r="J39" i="9"/>
  <c r="AP39" i="9"/>
  <c r="AV39" i="9"/>
  <c r="CB39" i="9"/>
  <c r="BI39" i="9"/>
  <c r="CP39" i="9"/>
  <c r="AM35" i="9"/>
  <c r="AI35" i="9"/>
  <c r="L35" i="9"/>
  <c r="BX35" i="9"/>
  <c r="AV35" i="9"/>
  <c r="M35" i="9"/>
  <c r="AS35" i="9"/>
  <c r="BY35" i="9"/>
  <c r="R35" i="9"/>
  <c r="AX35" i="9"/>
  <c r="CD35" i="9"/>
  <c r="AN31" i="9"/>
  <c r="S31" i="9"/>
  <c r="CE31" i="9"/>
  <c r="BH31" i="9"/>
  <c r="AE31" i="9"/>
  <c r="CR31" i="9"/>
  <c r="AG31" i="9"/>
  <c r="BM31" i="9"/>
  <c r="F31" i="9"/>
  <c r="AL31" i="9"/>
  <c r="BR31" i="9"/>
  <c r="T27" i="9"/>
  <c r="CF27" i="9"/>
  <c r="BC27" i="9"/>
  <c r="X27" i="9"/>
  <c r="CK27" i="9"/>
  <c r="BO27" i="9"/>
  <c r="U27" i="9"/>
  <c r="BA27" i="9"/>
  <c r="CH27" i="9"/>
  <c r="Z27" i="9"/>
  <c r="BF27" i="9"/>
  <c r="CM27" i="9"/>
  <c r="BD23" i="9"/>
  <c r="AI23" i="9"/>
  <c r="L23" i="9"/>
  <c r="BX23" i="9"/>
  <c r="AU23" i="9"/>
  <c r="I23" i="9"/>
  <c r="AO23" i="9"/>
  <c r="BU23" i="9"/>
  <c r="N23" i="9"/>
  <c r="AT23" i="9"/>
  <c r="BZ23" i="9"/>
  <c r="CG36" i="9"/>
  <c r="DC19" i="19" s="1"/>
  <c r="CG38" i="9"/>
  <c r="DC21" i="19" s="1"/>
  <c r="CG31" i="9"/>
  <c r="DC14" i="19" s="1"/>
  <c r="CG34" i="9"/>
  <c r="DC17" i="19" s="1"/>
  <c r="BY21" i="9"/>
  <c r="N21" i="9"/>
  <c r="BZ21" i="9"/>
  <c r="AW21" i="9"/>
  <c r="Z21" i="9"/>
  <c r="CM21" i="9"/>
  <c r="BI21" i="9"/>
  <c r="S21" i="9"/>
  <c r="AY21" i="9"/>
  <c r="CE21" i="9"/>
  <c r="X21" i="9"/>
  <c r="BD21" i="9"/>
  <c r="CK21" i="9"/>
  <c r="CG21" i="9"/>
  <c r="DC4" i="19" s="1"/>
  <c r="AA21" i="9"/>
  <c r="V21" i="9"/>
  <c r="CI21" i="9"/>
  <c r="BE21" i="9"/>
  <c r="AH21" i="9"/>
  <c r="E21" i="9"/>
  <c r="BQ21" i="9"/>
  <c r="W21" i="9"/>
  <c r="BC21" i="9"/>
  <c r="CJ21" i="9"/>
  <c r="AB21" i="9"/>
  <c r="BH21" i="9"/>
  <c r="CO21" i="9"/>
  <c r="BM21" i="9"/>
  <c r="BG21" i="9"/>
  <c r="AL21" i="9"/>
  <c r="I21" i="9"/>
  <c r="BU21" i="9"/>
  <c r="AX21" i="9"/>
  <c r="U21" i="9"/>
  <c r="CH21" i="9"/>
  <c r="AE21" i="9"/>
  <c r="BK21" i="9"/>
  <c r="CR21" i="9"/>
  <c r="AJ21" i="9"/>
  <c r="BP21" i="9"/>
  <c r="CQ21" i="9"/>
  <c r="BL21" i="9"/>
  <c r="AT21" i="9"/>
  <c r="Q21" i="9"/>
  <c r="CC21" i="9"/>
  <c r="BF21" i="9"/>
  <c r="AC21" i="9"/>
  <c r="CP21" i="9"/>
  <c r="AI21" i="9"/>
  <c r="BO21" i="9"/>
  <c r="H21" i="9"/>
  <c r="AN21" i="9"/>
  <c r="BT21" i="9"/>
  <c r="M21" i="9"/>
  <c r="BB21" i="9"/>
  <c r="Y21" i="9"/>
  <c r="CL21" i="9"/>
  <c r="BN21" i="9"/>
  <c r="AK21" i="9"/>
  <c r="G21" i="9"/>
  <c r="AM21" i="9"/>
  <c r="BS21" i="9"/>
  <c r="L21" i="9"/>
  <c r="AR21" i="9"/>
  <c r="BX21" i="9"/>
  <c r="AP21" i="9"/>
  <c r="AF21" i="9"/>
  <c r="BJ21" i="9"/>
  <c r="AG21" i="9"/>
  <c r="J21" i="9"/>
  <c r="BV21" i="9"/>
  <c r="AS21" i="9"/>
  <c r="K21" i="9"/>
  <c r="AQ21" i="9"/>
  <c r="BW21" i="9"/>
  <c r="P21" i="9"/>
  <c r="AV21" i="9"/>
  <c r="CB21" i="9"/>
  <c r="AD21" i="9"/>
  <c r="CN21" i="9"/>
  <c r="F21" i="9"/>
  <c r="BR21" i="9"/>
  <c r="AO21" i="9"/>
  <c r="R21" i="9"/>
  <c r="CD21" i="9"/>
  <c r="BA21" i="9"/>
  <c r="O21" i="9"/>
  <c r="AU21" i="9"/>
  <c r="CA21" i="9"/>
  <c r="T21" i="9"/>
  <c r="AZ21" i="9"/>
  <c r="CF21" i="9"/>
  <c r="E20" i="9"/>
  <c r="O20" i="9"/>
  <c r="BM20" i="9"/>
  <c r="AR20" i="9"/>
  <c r="M20" i="9"/>
  <c r="BY20" i="9"/>
  <c r="AV20" i="9"/>
  <c r="N20" i="9"/>
  <c r="AT20" i="9"/>
  <c r="BZ20" i="9"/>
  <c r="S20" i="9"/>
  <c r="AY20" i="9"/>
  <c r="CE20" i="9"/>
  <c r="BE20" i="9"/>
  <c r="J20" i="9"/>
  <c r="K14" i="5"/>
  <c r="I20" i="9"/>
  <c r="BU20" i="9"/>
  <c r="AZ20" i="9"/>
  <c r="U20" i="9"/>
  <c r="CH20" i="9"/>
  <c r="BD20" i="9"/>
  <c r="R20" i="9"/>
  <c r="AX20" i="9"/>
  <c r="CD20" i="9"/>
  <c r="W20" i="9"/>
  <c r="BC20" i="9"/>
  <c r="CJ20" i="9"/>
  <c r="BQ20" i="9"/>
  <c r="AP20" i="9"/>
  <c r="Q20" i="9"/>
  <c r="CC20" i="9"/>
  <c r="BH20" i="9"/>
  <c r="AC20" i="9"/>
  <c r="CP20" i="9"/>
  <c r="BL20" i="9"/>
  <c r="V20" i="9"/>
  <c r="BB20" i="9"/>
  <c r="CI20" i="9"/>
  <c r="AA20" i="9"/>
  <c r="BG20" i="9"/>
  <c r="CN20" i="9"/>
  <c r="AJ20" i="9"/>
  <c r="AU20" i="9"/>
  <c r="K14" i="18"/>
  <c r="Y20" i="9"/>
  <c r="CL20" i="9"/>
  <c r="BP20" i="9"/>
  <c r="AK20" i="9"/>
  <c r="H20" i="9"/>
  <c r="BT20" i="9"/>
  <c r="Z20" i="9"/>
  <c r="BF20" i="9"/>
  <c r="CM20" i="9"/>
  <c r="AE20" i="9"/>
  <c r="BK20" i="9"/>
  <c r="CR20" i="9"/>
  <c r="K14" i="15"/>
  <c r="BV20" i="9"/>
  <c r="AG20" i="9"/>
  <c r="L20" i="9"/>
  <c r="BX20" i="9"/>
  <c r="AS20" i="9"/>
  <c r="P20" i="9"/>
  <c r="CB20" i="9"/>
  <c r="AD20" i="9"/>
  <c r="BJ20" i="9"/>
  <c r="CQ20" i="9"/>
  <c r="AI20" i="9"/>
  <c r="BO20" i="9"/>
  <c r="K14" i="22"/>
  <c r="AN20" i="9"/>
  <c r="CA20" i="9"/>
  <c r="AO20" i="9"/>
  <c r="T20" i="9"/>
  <c r="CF20" i="9"/>
  <c r="BA20" i="9"/>
  <c r="X20" i="9"/>
  <c r="CK20" i="9"/>
  <c r="AH20" i="9"/>
  <c r="BN20" i="9"/>
  <c r="G20" i="9"/>
  <c r="AM20" i="9"/>
  <c r="BS20" i="9"/>
  <c r="AW20" i="9"/>
  <c r="AB20" i="9"/>
  <c r="CO20" i="9"/>
  <c r="BI20" i="9"/>
  <c r="AF20" i="9"/>
  <c r="F20" i="9"/>
  <c r="AL20" i="9"/>
  <c r="BR20" i="9"/>
  <c r="K20" i="9"/>
  <c r="AQ20" i="9"/>
  <c r="BW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8" i="9"/>
  <c r="P9" i="9"/>
  <c r="L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K55" i="9"/>
  <c r="I96" i="14"/>
  <c r="H666" i="14"/>
  <c r="J96" i="14"/>
  <c r="BP55" i="9"/>
  <c r="AB55" i="9"/>
  <c r="AL55" i="9"/>
  <c r="J248" i="14"/>
  <c r="AV55" i="9"/>
  <c r="H134" i="15"/>
  <c r="J362" i="14"/>
  <c r="J1692" i="21"/>
  <c r="BW55" i="9"/>
  <c r="I514" i="14"/>
  <c r="H1692" i="21"/>
  <c r="L55" i="9"/>
  <c r="F210" i="14"/>
  <c r="F248" i="14"/>
  <c r="AJ55" i="9"/>
  <c r="J666" i="14"/>
  <c r="BV55" i="9"/>
  <c r="J286" i="14"/>
  <c r="CF55" i="9"/>
  <c r="E55" i="9"/>
  <c r="G96" i="14"/>
  <c r="CQ55" i="9"/>
  <c r="I172" i="15"/>
  <c r="J514" i="14"/>
  <c r="J210" i="14"/>
  <c r="CR55" i="9"/>
  <c r="Y55" i="9"/>
  <c r="AY55" i="9"/>
  <c r="V55" i="9"/>
  <c r="G134" i="15"/>
  <c r="J134" i="15"/>
  <c r="I1692" i="21"/>
  <c r="U55" i="9"/>
  <c r="AG55" i="9"/>
  <c r="AS55" i="9"/>
  <c r="F628" i="14"/>
  <c r="M55" i="9"/>
  <c r="I1882" i="22"/>
  <c r="F134" i="14"/>
  <c r="G55" i="9"/>
  <c r="I704" i="14"/>
  <c r="H286" i="14"/>
  <c r="CJ55" i="9"/>
  <c r="J1882" i="22"/>
  <c r="AT55" i="9"/>
  <c r="F666" i="14"/>
  <c r="G172" i="15"/>
  <c r="BE55" i="9"/>
  <c r="F362" i="14"/>
  <c r="R55" i="9"/>
  <c r="I324" i="14"/>
  <c r="H248" i="14"/>
  <c r="AQ55" i="9"/>
  <c r="AM55" i="9"/>
  <c r="G172" i="14"/>
  <c r="J55" i="9"/>
  <c r="BB55" i="9"/>
  <c r="I248" i="14"/>
  <c r="AC55" i="9"/>
  <c r="G666" i="14"/>
  <c r="J400" i="14"/>
  <c r="AN55" i="9"/>
  <c r="I286" i="14"/>
  <c r="Z55" i="9"/>
  <c r="S55" i="9"/>
  <c r="H96" i="14"/>
  <c r="H400" i="14"/>
  <c r="BA55" i="9"/>
  <c r="F286" i="14"/>
  <c r="G1692" i="21"/>
  <c r="G400" i="14"/>
  <c r="H134" i="14"/>
  <c r="X55" i="9"/>
  <c r="CO55" i="9"/>
  <c r="H628" i="14"/>
  <c r="J628" i="14"/>
  <c r="CN55" i="9"/>
  <c r="H324" i="14"/>
  <c r="H172" i="14"/>
  <c r="BN55" i="9"/>
  <c r="I134" i="15"/>
  <c r="F514" i="14"/>
  <c r="N55" i="9"/>
  <c r="F55" i="9"/>
  <c r="BY55" i="9"/>
  <c r="CP55" i="9"/>
  <c r="BD55" i="9"/>
  <c r="P55" i="9"/>
  <c r="I628" i="14"/>
  <c r="H1882" i="22"/>
  <c r="I172" i="14"/>
  <c r="AF55" i="9"/>
  <c r="AD55" i="9"/>
  <c r="BU55" i="9"/>
  <c r="AP55" i="9"/>
  <c r="BI55" i="9"/>
  <c r="CK55" i="9"/>
  <c r="W55" i="9"/>
  <c r="BX55" i="9"/>
  <c r="J172" i="15"/>
  <c r="G1882" i="22"/>
  <c r="F704" i="14"/>
  <c r="BL55" i="9"/>
  <c r="BG55" i="9"/>
  <c r="CE55" i="9"/>
  <c r="G628" i="14"/>
  <c r="BO55" i="9"/>
  <c r="F400" i="14"/>
  <c r="F1882" i="22"/>
  <c r="J324" i="14"/>
  <c r="CM55" i="9"/>
  <c r="G704" i="14"/>
  <c r="BK55" i="9"/>
  <c r="Q55" i="9"/>
  <c r="CA55" i="9"/>
  <c r="J172" i="14"/>
  <c r="F96" i="14"/>
  <c r="H514" i="14"/>
  <c r="AO55" i="9"/>
  <c r="AA55" i="9"/>
  <c r="AH55" i="9"/>
  <c r="AU55" i="9"/>
  <c r="I134" i="14"/>
  <c r="BF55" i="9"/>
  <c r="BR55" i="9"/>
  <c r="G210" i="14"/>
  <c r="BT55" i="9"/>
  <c r="F134" i="15"/>
  <c r="G248" i="14"/>
  <c r="AX55" i="9"/>
  <c r="H210" i="14"/>
  <c r="H362" i="14"/>
  <c r="AI55" i="9"/>
  <c r="I55" i="9"/>
  <c r="AE55" i="9"/>
  <c r="K55" i="9"/>
  <c r="CC55" i="9"/>
  <c r="BJ55" i="9"/>
  <c r="BQ55" i="9"/>
  <c r="I210" i="14"/>
  <c r="CI55" i="9"/>
  <c r="H172" i="15"/>
  <c r="F324" i="14"/>
  <c r="I400" i="14"/>
  <c r="G362" i="14"/>
  <c r="CD55" i="9"/>
  <c r="G324" i="14"/>
  <c r="H55" i="9"/>
  <c r="BS55" i="9"/>
  <c r="G514" i="14"/>
  <c r="BZ55" i="9"/>
  <c r="F1692" i="21"/>
  <c r="J704" i="14"/>
  <c r="BC55" i="9"/>
  <c r="BM55" i="9"/>
  <c r="G134" i="14"/>
  <c r="AR55" i="9"/>
  <c r="I666" i="14"/>
  <c r="BH55" i="9"/>
  <c r="F172" i="14"/>
  <c r="T55" i="9"/>
  <c r="G286" i="14"/>
  <c r="CG55" i="9"/>
  <c r="J134" i="14"/>
  <c r="O55" i="9"/>
  <c r="AW55" i="9"/>
  <c r="CB55" i="9"/>
  <c r="H704" i="14"/>
  <c r="AZ55" i="9"/>
  <c r="I362" i="14"/>
  <c r="CL55" i="9"/>
  <c r="F172" i="15"/>
  <c r="CH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540" i="22"/>
  <c r="H970" i="21"/>
  <c r="F1008" i="22"/>
  <c r="J970" i="21"/>
  <c r="G1844" i="22"/>
  <c r="H1008" i="22"/>
  <c r="I970" i="22"/>
  <c r="I1540" i="22"/>
  <c r="G970" i="22"/>
  <c r="J1426" i="22"/>
  <c r="I1654" i="21"/>
  <c r="H1350" i="21"/>
  <c r="H970" i="22"/>
  <c r="J1578" i="22"/>
  <c r="F970" i="21"/>
  <c r="G1540" i="22"/>
  <c r="J1008" i="22"/>
  <c r="F1654" i="21"/>
  <c r="I970" i="21"/>
  <c r="J970" i="22"/>
  <c r="F1350" i="21"/>
  <c r="F1616" i="21"/>
  <c r="H1122" i="22"/>
  <c r="G970" i="21"/>
  <c r="H1578" i="22"/>
  <c r="G1008" i="22"/>
  <c r="G1616" i="21"/>
  <c r="I1122" i="22"/>
  <c r="J1350" i="21"/>
  <c r="F1426" i="22"/>
  <c r="J1844" i="22"/>
  <c r="F970" i="22"/>
  <c r="H1654" i="21"/>
  <c r="J1122" i="22"/>
  <c r="G1578" i="22"/>
  <c r="I1426" i="22"/>
  <c r="H1426" i="22"/>
  <c r="G1426" i="22"/>
  <c r="I1008" i="22"/>
  <c r="H1844" i="22"/>
  <c r="I1844" i="22"/>
  <c r="I1616" i="21"/>
  <c r="J1654" i="21"/>
  <c r="I1350" i="21"/>
  <c r="F1122" i="22"/>
  <c r="I1578" i="22"/>
  <c r="G1122" i="22"/>
  <c r="J1616" i="21"/>
  <c r="G1654" i="21"/>
  <c r="F1578" i="22"/>
  <c r="G1350" i="21"/>
  <c r="F1540" i="22"/>
  <c r="J1540" i="22"/>
  <c r="H1616" i="21"/>
  <c r="F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502" i="22"/>
  <c r="G476" i="21"/>
  <c r="H400" i="22"/>
  <c r="H552" i="21"/>
  <c r="H210" i="15"/>
  <c r="H96" i="18"/>
  <c r="J590" i="22"/>
  <c r="G134" i="21"/>
  <c r="J1236" i="21"/>
  <c r="J1388" i="22"/>
  <c r="J932" i="21"/>
  <c r="J248" i="21"/>
  <c r="F1198" i="22"/>
  <c r="I894" i="22"/>
  <c r="F856" i="21"/>
  <c r="F1578" i="21"/>
  <c r="J590" i="21"/>
  <c r="F818" i="21"/>
  <c r="H96" i="21"/>
  <c r="G20" i="18"/>
  <c r="J172" i="21"/>
  <c r="J286" i="21"/>
  <c r="I324" i="21"/>
  <c r="G20" i="21"/>
  <c r="G58" i="5"/>
  <c r="G1350" i="22"/>
  <c r="I248" i="21"/>
  <c r="H590" i="21"/>
  <c r="H134" i="21"/>
  <c r="G172" i="22"/>
  <c r="J932" i="22"/>
  <c r="F96" i="22"/>
  <c r="I324" i="15"/>
  <c r="J134" i="21"/>
  <c r="J134" i="18"/>
  <c r="I780" i="21"/>
  <c r="H1198" i="22"/>
  <c r="G286" i="15"/>
  <c r="I1122" i="21"/>
  <c r="J780" i="22"/>
  <c r="H1502" i="22"/>
  <c r="G514" i="21"/>
  <c r="F1464" i="22"/>
  <c r="J58" i="21"/>
  <c r="F1768" i="22"/>
  <c r="J438" i="21"/>
  <c r="F58" i="13"/>
  <c r="H400" i="21"/>
  <c r="I20" i="22"/>
  <c r="H248" i="22"/>
  <c r="I1464" i="22"/>
  <c r="G20" i="13"/>
  <c r="J476" i="21"/>
  <c r="G438" i="21"/>
  <c r="I134" i="21"/>
  <c r="I20" i="21"/>
  <c r="J134" i="22"/>
  <c r="H1616" i="22"/>
  <c r="F1502" i="21"/>
  <c r="G134" i="5"/>
  <c r="H1008" i="21"/>
  <c r="H1046" i="22"/>
  <c r="F628" i="22"/>
  <c r="H324" i="21"/>
  <c r="G134" i="18"/>
  <c r="J1388" i="21"/>
  <c r="F324" i="22"/>
  <c r="H590" i="22"/>
  <c r="H514" i="21"/>
  <c r="H1198" i="21"/>
  <c r="H134" i="18"/>
  <c r="G818" i="22"/>
  <c r="H552" i="14"/>
  <c r="G1046" i="22"/>
  <c r="I96" i="21"/>
  <c r="G742" i="22"/>
  <c r="G58" i="14"/>
  <c r="H856" i="22"/>
  <c r="F1122" i="21"/>
  <c r="F20" i="14"/>
  <c r="H742" i="21"/>
  <c r="J1084" i="22"/>
  <c r="F780" i="22"/>
  <c r="G1084" i="22"/>
  <c r="I1274" i="22"/>
  <c r="H666" i="22"/>
  <c r="H134" i="5"/>
  <c r="F324" i="15"/>
  <c r="J1692" i="22"/>
  <c r="G438" i="14"/>
  <c r="G58" i="15"/>
  <c r="H1426" i="21"/>
  <c r="G362" i="22"/>
  <c r="G210" i="5"/>
  <c r="J210" i="15"/>
  <c r="F286" i="22"/>
  <c r="I1236" i="21"/>
  <c r="J894" i="22"/>
  <c r="H20" i="21"/>
  <c r="F134" i="22"/>
  <c r="H932" i="21"/>
  <c r="H58" i="21"/>
  <c r="I210" i="5"/>
  <c r="H666" i="21"/>
  <c r="H286" i="22"/>
  <c r="F96" i="21"/>
  <c r="F1160" i="21"/>
  <c r="G514" i="22"/>
  <c r="F1350" i="22"/>
  <c r="F1160" i="22"/>
  <c r="J172" i="5"/>
  <c r="J552" i="14"/>
  <c r="I666" i="22"/>
  <c r="H172" i="21"/>
  <c r="G96" i="13"/>
  <c r="H1730" i="22"/>
  <c r="G1464" i="22"/>
  <c r="I1768" i="22"/>
  <c r="G172" i="21"/>
  <c r="F172" i="18"/>
  <c r="J1616" i="22"/>
  <c r="H552" i="22"/>
  <c r="J134" i="5"/>
  <c r="F362" i="21"/>
  <c r="H20" i="14"/>
  <c r="H172" i="5"/>
  <c r="F742" i="22"/>
  <c r="I1312" i="22"/>
  <c r="F1236" i="22"/>
  <c r="J210" i="5"/>
  <c r="H20" i="13"/>
  <c r="J1008" i="21"/>
  <c r="H514" i="22"/>
  <c r="G1388" i="22"/>
  <c r="G172" i="18"/>
  <c r="I704" i="22"/>
  <c r="G1312" i="21"/>
  <c r="G894" i="21"/>
  <c r="F476" i="22"/>
  <c r="J476" i="22"/>
  <c r="H96" i="5"/>
  <c r="F172" i="22"/>
  <c r="I552" i="22"/>
  <c r="G96" i="21"/>
  <c r="H58" i="5"/>
  <c r="H1046" i="21"/>
  <c r="G1312" i="22"/>
  <c r="F1502" i="22"/>
  <c r="I400" i="22"/>
  <c r="H894" i="21"/>
  <c r="I476" i="21"/>
  <c r="F1312" i="21"/>
  <c r="I628" i="21"/>
  <c r="H58" i="22"/>
  <c r="F20" i="18"/>
  <c r="I58" i="14"/>
  <c r="J438" i="22"/>
  <c r="H1540" i="21"/>
  <c r="G1236" i="22"/>
  <c r="J1084" i="21"/>
  <c r="J704" i="21"/>
  <c r="F1464" i="21"/>
  <c r="H362" i="22"/>
  <c r="H1350" i="22"/>
  <c r="J58" i="18"/>
  <c r="J666" i="22"/>
  <c r="H818" i="22"/>
  <c r="F58" i="14"/>
  <c r="I172" i="22"/>
  <c r="G856" i="21"/>
  <c r="F514" i="21"/>
  <c r="I324" i="22"/>
  <c r="G1084" i="21"/>
  <c r="G1160" i="22"/>
  <c r="I58" i="22"/>
  <c r="H476" i="14"/>
  <c r="G590" i="21"/>
  <c r="F856" i="22"/>
  <c r="H1312" i="21"/>
  <c r="I20" i="13"/>
  <c r="J286" i="22"/>
  <c r="H590" i="14"/>
  <c r="I134" i="22"/>
  <c r="J1578" i="21"/>
  <c r="H438" i="21"/>
  <c r="I1160" i="21"/>
  <c r="I590" i="21"/>
  <c r="J58" i="15"/>
  <c r="G666" i="22"/>
  <c r="J1540" i="21"/>
  <c r="I248" i="15"/>
  <c r="H1084" i="21"/>
  <c r="I286" i="21"/>
  <c r="I932" i="21"/>
  <c r="F58" i="5"/>
  <c r="H894" i="22"/>
  <c r="F476" i="14"/>
  <c r="G1008" i="21"/>
  <c r="F248" i="21"/>
  <c r="J248" i="15"/>
  <c r="F552" i="21"/>
  <c r="I1084" i="22"/>
  <c r="I818" i="22"/>
  <c r="I894" i="21"/>
  <c r="H362" i="21"/>
  <c r="G324" i="22"/>
  <c r="F1198" i="21"/>
  <c r="F58" i="22"/>
  <c r="H704" i="21"/>
  <c r="F438" i="14"/>
  <c r="J894" i="21"/>
  <c r="I818" i="21"/>
  <c r="G20" i="14"/>
  <c r="I932" i="22"/>
  <c r="I20" i="15"/>
  <c r="I666" i="21"/>
  <c r="I590" i="14"/>
  <c r="J172" i="18"/>
  <c r="H476" i="22"/>
  <c r="F96" i="18"/>
  <c r="G1502" i="21"/>
  <c r="F134" i="18"/>
  <c r="F324" i="21"/>
  <c r="G96" i="18"/>
  <c r="H172" i="18"/>
  <c r="J20" i="15"/>
  <c r="F590" i="21"/>
  <c r="F552" i="22"/>
  <c r="J1502" i="21"/>
  <c r="F96" i="15"/>
  <c r="G324" i="21"/>
  <c r="J324" i="15"/>
  <c r="H1312" i="22"/>
  <c r="I1730" i="22"/>
  <c r="G666" i="21"/>
  <c r="I362" i="21"/>
  <c r="F1616" i="22"/>
  <c r="I1578" i="21"/>
  <c r="I1236" i="22"/>
  <c r="G1654" i="22"/>
  <c r="G818" i="21"/>
  <c r="I552" i="14"/>
  <c r="F1730" i="22"/>
  <c r="F552" i="14"/>
  <c r="H210" i="22"/>
  <c r="H1464" i="22"/>
  <c r="G1692" i="22"/>
  <c r="F286" i="21"/>
  <c r="J1806" i="22"/>
  <c r="H1806" i="22"/>
  <c r="G932" i="21"/>
  <c r="I58" i="21"/>
  <c r="G1046" i="21"/>
  <c r="F1046" i="21"/>
  <c r="H932" i="22"/>
  <c r="J96" i="13"/>
  <c r="F400" i="21"/>
  <c r="G704" i="21"/>
  <c r="J58" i="13"/>
  <c r="H134" i="22"/>
  <c r="G248" i="21"/>
  <c r="G96" i="5"/>
  <c r="H1388" i="22"/>
  <c r="J1654" i="22"/>
  <c r="I1312" i="21"/>
  <c r="H96" i="13"/>
  <c r="H58" i="14"/>
  <c r="G704" i="22"/>
  <c r="F400" i="22"/>
  <c r="J362" i="21"/>
  <c r="J552" i="22"/>
  <c r="G590" i="14"/>
  <c r="H628" i="21"/>
  <c r="G248" i="22"/>
  <c r="J1312" i="22"/>
  <c r="H780" i="21"/>
  <c r="G210" i="22"/>
  <c r="G780" i="21"/>
  <c r="I438" i="22"/>
  <c r="H58" i="13"/>
  <c r="J1350" i="22"/>
  <c r="J438" i="14"/>
  <c r="F1540" i="21"/>
  <c r="G552" i="21"/>
  <c r="F590" i="14"/>
  <c r="F248" i="22"/>
  <c r="G1616" i="22"/>
  <c r="H58" i="15"/>
  <c r="I20" i="18"/>
  <c r="J96" i="18"/>
  <c r="G1806" i="22"/>
  <c r="F514" i="22"/>
  <c r="F742" i="21"/>
  <c r="G286" i="21"/>
  <c r="F1388" i="21"/>
  <c r="I1350" i="22"/>
  <c r="I1198" i="21"/>
  <c r="J20" i="14"/>
  <c r="I476" i="14"/>
  <c r="I58" i="15"/>
  <c r="H20" i="18"/>
  <c r="F704" i="21"/>
  <c r="G1464" i="21"/>
  <c r="I438" i="21"/>
  <c r="G20" i="15"/>
  <c r="F210" i="5"/>
  <c r="F932" i="22"/>
  <c r="I742" i="22"/>
  <c r="I780" i="22"/>
  <c r="I96" i="13"/>
  <c r="I210" i="22"/>
  <c r="F704" i="22"/>
  <c r="H96" i="22"/>
  <c r="F248" i="15"/>
  <c r="H438" i="22"/>
  <c r="F58" i="18"/>
  <c r="H1122" i="21"/>
  <c r="H476" i="21"/>
  <c r="G58" i="21"/>
  <c r="I1388" i="22"/>
  <c r="J1426" i="21"/>
  <c r="G1236" i="21"/>
  <c r="J324" i="22"/>
  <c r="J58" i="22"/>
  <c r="G20" i="5"/>
  <c r="J1046" i="21"/>
  <c r="H248" i="15"/>
  <c r="J20" i="5"/>
  <c r="H96" i="15"/>
  <c r="H20" i="22"/>
  <c r="I1084" i="21"/>
  <c r="I134" i="5"/>
  <c r="G1160" i="21"/>
  <c r="G400" i="22"/>
  <c r="F438" i="21"/>
  <c r="G1768" i="22"/>
  <c r="I1540" i="21"/>
  <c r="I172" i="5"/>
  <c r="I96" i="18"/>
  <c r="J742" i="22"/>
  <c r="J400" i="22"/>
  <c r="F58" i="15"/>
  <c r="J818" i="22"/>
  <c r="F1426" i="21"/>
  <c r="H210" i="21"/>
  <c r="G58" i="22"/>
  <c r="F1084" i="22"/>
  <c r="J362" i="22"/>
  <c r="J1122" i="21"/>
  <c r="I856" i="22"/>
  <c r="H1236" i="22"/>
  <c r="G628" i="21"/>
  <c r="G932" i="22"/>
  <c r="I58" i="18"/>
  <c r="F58" i="21"/>
  <c r="I1502" i="21"/>
  <c r="F134" i="5"/>
  <c r="G1578" i="21"/>
  <c r="F20" i="5"/>
  <c r="H780" i="22"/>
  <c r="J1502" i="22"/>
  <c r="F666" i="21"/>
  <c r="I134" i="18"/>
  <c r="G58" i="13"/>
  <c r="H1160" i="21"/>
  <c r="J20" i="21"/>
  <c r="H818" i="21"/>
  <c r="I1046" i="22"/>
  <c r="I58" i="5"/>
  <c r="I20" i="5"/>
  <c r="J1198" i="21"/>
  <c r="I286" i="22"/>
  <c r="F1692" i="22"/>
  <c r="I552" i="21"/>
  <c r="G172" i="5"/>
  <c r="H1464" i="21"/>
  <c r="F96" i="5"/>
  <c r="F20" i="22"/>
  <c r="H704" i="22"/>
  <c r="J704" i="22"/>
  <c r="G1198" i="21"/>
  <c r="F134" i="21"/>
  <c r="J1198" i="22"/>
  <c r="G476" i="14"/>
  <c r="J1160" i="21"/>
  <c r="G286" i="22"/>
  <c r="I172" i="21"/>
  <c r="G476" i="22"/>
  <c r="G552" i="14"/>
  <c r="G210" i="21"/>
  <c r="H172" i="22"/>
  <c r="H1236" i="21"/>
  <c r="I1388" i="21"/>
  <c r="F20" i="13"/>
  <c r="G1540" i="21"/>
  <c r="F1046" i="22"/>
  <c r="H286" i="15"/>
  <c r="H1388" i="21"/>
  <c r="G1122" i="21"/>
  <c r="I1274" i="21"/>
  <c r="I1806" i="22"/>
  <c r="I476" i="22"/>
  <c r="H1768" i="22"/>
  <c r="G210" i="15"/>
  <c r="G400" i="21"/>
  <c r="G742" i="21"/>
  <c r="F1274" i="21"/>
  <c r="I96" i="22"/>
  <c r="J248" i="22"/>
  <c r="H1578" i="21"/>
  <c r="J58" i="14"/>
  <c r="J552" i="21"/>
  <c r="F210" i="21"/>
  <c r="I248" i="22"/>
  <c r="I590" i="22"/>
  <c r="F438" i="22"/>
  <c r="J1312" i="21"/>
  <c r="F932" i="21"/>
  <c r="F286" i="15"/>
  <c r="J210" i="22"/>
  <c r="H438" i="14"/>
  <c r="J1730" i="22"/>
  <c r="H1160" i="22"/>
  <c r="F1312" i="22"/>
  <c r="J400" i="21"/>
  <c r="F894" i="22"/>
  <c r="J1046" i="22"/>
  <c r="J172" i="22"/>
  <c r="I514" i="21"/>
  <c r="F1274" i="22"/>
  <c r="I58" i="13"/>
  <c r="I96" i="5"/>
  <c r="H628" i="22"/>
  <c r="F476" i="21"/>
  <c r="F1654" i="22"/>
  <c r="G1274" i="22"/>
  <c r="F210" i="15"/>
  <c r="F780" i="21"/>
  <c r="G894" i="22"/>
  <c r="I210" i="15"/>
  <c r="F666" i="22"/>
  <c r="F172" i="21"/>
  <c r="I286" i="15"/>
  <c r="F1084" i="21"/>
  <c r="I362" i="22"/>
  <c r="J590" i="14"/>
  <c r="I628" i="22"/>
  <c r="H742" i="22"/>
  <c r="G1426" i="21"/>
  <c r="J96" i="15"/>
  <c r="J20" i="13"/>
  <c r="J1464" i="22"/>
  <c r="F210" i="22"/>
  <c r="I172" i="18"/>
  <c r="F362" i="22"/>
  <c r="J514" i="21"/>
  <c r="J58" i="5"/>
  <c r="I1046" i="21"/>
  <c r="H1274" i="22"/>
  <c r="J324" i="21"/>
  <c r="I856" i="21"/>
  <c r="I1160" i="22"/>
  <c r="G324" i="15"/>
  <c r="I1464" i="21"/>
  <c r="H20" i="15"/>
  <c r="H1502" i="21"/>
  <c r="G552" i="22"/>
  <c r="I704" i="21"/>
  <c r="J96" i="5"/>
  <c r="F1008" i="21"/>
  <c r="J96" i="22"/>
  <c r="J1768" i="22"/>
  <c r="F1806" i="22"/>
  <c r="I742" i="21"/>
  <c r="G590" i="22"/>
  <c r="J514" i="22"/>
  <c r="F894" i="21"/>
  <c r="G134" i="22"/>
  <c r="J1236" i="22"/>
  <c r="F20" i="21"/>
  <c r="H286" i="21"/>
  <c r="G20" i="22"/>
  <c r="H20" i="5"/>
  <c r="G628" i="22"/>
  <c r="I400" i="21"/>
  <c r="H1084" i="22"/>
  <c r="H58" i="18"/>
  <c r="I514" i="22"/>
  <c r="H1692" i="22"/>
  <c r="I1198" i="22"/>
  <c r="H1654" i="22"/>
  <c r="G362" i="21"/>
  <c r="G96" i="22"/>
  <c r="J780" i="21"/>
  <c r="I1616" i="22"/>
  <c r="J20" i="18"/>
  <c r="I96" i="15"/>
  <c r="J628" i="21"/>
  <c r="H248" i="21"/>
  <c r="G780" i="22"/>
  <c r="G96" i="15"/>
  <c r="J1274" i="21"/>
  <c r="J1274" i="22"/>
  <c r="I1654" i="22"/>
  <c r="H210" i="5"/>
  <c r="G1388" i="21"/>
  <c r="F96" i="13"/>
  <c r="G1502" i="22"/>
  <c r="I20" i="14"/>
  <c r="J666" i="21"/>
  <c r="H1274" i="21"/>
  <c r="J742" i="21"/>
  <c r="H324" i="22"/>
  <c r="J210" i="21"/>
  <c r="J476" i="14"/>
  <c r="G58" i="18"/>
  <c r="F818" i="22"/>
  <c r="F590" i="22"/>
  <c r="G248" i="15"/>
  <c r="J1464" i="21"/>
  <c r="J286" i="15"/>
  <c r="F1388" i="22"/>
  <c r="J1160" i="22"/>
  <c r="F628" i="21"/>
  <c r="G856" i="22"/>
  <c r="H324" i="15"/>
  <c r="F1236" i="21"/>
  <c r="I1008" i="21"/>
  <c r="J856" i="21"/>
  <c r="G438" i="22"/>
  <c r="F20" i="15"/>
  <c r="I1426" i="21"/>
  <c r="G1198" i="22"/>
  <c r="J628" i="22"/>
  <c r="J96" i="21"/>
  <c r="F172" i="5"/>
  <c r="I1692" i="22"/>
  <c r="H856" i="21"/>
  <c r="I210" i="21"/>
  <c r="J20" i="22"/>
  <c r="J856" i="22"/>
  <c r="G1274" i="21"/>
  <c r="G1730" i="22"/>
  <c r="J818" i="21"/>
  <c r="I438" i="14"/>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<sst xmlns="http://schemas.openxmlformats.org/spreadsheetml/2006/main" count="4104" uniqueCount="553">
  <si>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</si>
  <si>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</si>
  <si>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</si>
  <si>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</si>
  <si>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</si>
  <si>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</si>
  <si>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</si>
  <si>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</si>
  <si>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</si>
  <si>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</si>
  <si>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</si>
  <si>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</si>
  <si>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</si>
  <si>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</si>
  <si>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</si>
  <si>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</si>
  <si>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</si>
  <si>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</si>
  <si>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</si>
  <si>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</si>
  <si>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</si>
  <si>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</si>
  <si>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</si>
  <si>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</si>
  <si>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</si>
  <si>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</si>
  <si>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</si>
  <si>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</si>
  <si>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</si>
  <si>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</si>
  <si>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</si>
  <si>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</si>
  <si>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</si>
  <si>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</si>
  <si>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</si>
  <si>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</si>
  <si>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</si>
  <si>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</si>
  <si>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</si>
  <si>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</si>
  <si>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</si>
  <si>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</si>
  <si>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</si>
  <si>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</si>
  <si>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</si>
  <si>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</si>
  <si>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</si>
  <si>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</si>
  <si>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</si>
  <si>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</si>
  <si>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</si>
  <si>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</si>
  <si>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</si>
  <si>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</si>
  <si>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</si>
  <si>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</si>
  <si>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</si>
  <si>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</si>
  <si>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</si>
  <si>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</si>
  <si>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</si>
  <si>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</si>
  <si>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</si>
  <si>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</si>
  <si>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</si>
  <si>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</si>
  <si>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</si>
  <si>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</si>
  <si>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</si>
  <si>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</si>
  <si>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</si>
  <si>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</si>
  <si>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</si>
  <si>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</si>
  <si>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</si>
  <si>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</si>
  <si>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</si>
  <si>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</si>
  <si>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</si>
  <si>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</si>
  <si>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</si>
  <si>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</si>
  <si>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</si>
  <si>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</si>
  <si>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</si>
  <si>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</si>
  <si>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</si>
  <si>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</si>
  <si>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</si>
  <si>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</si>
  <si>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</si>
  <si>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</si>
  <si>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</si>
  <si>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</si>
  <si>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</si>
  <si>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</si>
  <si>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</si>
  <si>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</si>
  <si>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</si>
  <si>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</si>
  <si>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</si>
  <si>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</si>
  <si>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</si>
  <si>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</si>
  <si>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</si>
  <si>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</si>
  <si>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</si>
  <si>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</si>
  <si>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</si>
  <si>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</si>
  <si>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</si>
  <si>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</si>
  <si>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</si>
  <si>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</si>
  <si>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</si>
  <si>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</si>
  <si>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</si>
  <si>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</si>
  <si>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</si>
  <si>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</si>
  <si>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</si>
  <si>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</si>
  <si>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</si>
  <si>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</si>
  <si>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</si>
  <si>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</si>
  <si>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</si>
  <si>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</si>
  <si>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</si>
  <si>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</si>
  <si>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</si>
  <si>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</si>
  <si>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</si>
  <si>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</si>
  <si>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</si>
  <si>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</si>
  <si>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</si>
  <si>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</si>
  <si>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</si>
  <si>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</si>
  <si>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</si>
  <si>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</si>
  <si>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</si>
  <si>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</si>
  <si>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</si>
  <si>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</si>
  <si>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</si>
  <si>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</si>
  <si>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</si>
  <si>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</si>
  <si>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</si>
  <si>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</si>
  <si>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</si>
  <si>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</si>
  <si>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</si>
  <si>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</si>
  <si>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</si>
  <si>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</si>
  <si>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</si>
  <si>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</si>
  <si>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</si>
  <si>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</si>
  <si>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</si>
  <si>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</si>
  <si>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</si>
  <si>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</si>
  <si>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</si>
  <si>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</si>
  <si>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</si>
  <si>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</si>
  <si>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</si>
  <si>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</si>
  <si>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</si>
  <si>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</si>
  <si>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</si>
  <si>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</si>
  <si>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</si>
  <si>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</si>
  <si>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</si>
  <si>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</si>
  <si>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</si>
  <si>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</si>
  <si>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</si>
  <si>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</si>
  <si>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</si>
  <si>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</si>
  <si>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</si>
  <si>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</si>
  <si>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</si>
  <si>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</si>
  <si>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</si>
  <si>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</si>
  <si>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</si>
  <si>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</si>
  <si>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</si>
  <si>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</si>
  <si>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</si>
  <si>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</si>
  <si>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</si>
  <si>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</si>
  <si>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</si>
  <si>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</si>
  <si>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</si>
  <si>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</si>
  <si>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</si>
  <si>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</si>
  <si>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</si>
  <si>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</si>
  <si>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</si>
  <si>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</si>
  <si>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</si>
  <si>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</si>
  <si>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</si>
  <si>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</si>
  <si>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</si>
  <si>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</si>
  <si>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</si>
  <si>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</si>
  <si>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</si>
  <si>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</si>
  <si>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</si>
  <si>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</si>
  <si>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</si>
  <si>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</si>
  <si>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</si>
  <si>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</si>
  <si>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</si>
  <si>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</si>
  <si>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</si>
  <si>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</si>
  <si>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</si>
  <si>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</si>
  <si>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</si>
  <si>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</si>
  <si>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</si>
  <si>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</si>
  <si>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</si>
  <si>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</si>
  <si>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</si>
  <si>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</si>
  <si>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</si>
  <si>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</si>
  <si>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</si>
  <si>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</si>
  <si>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</si>
  <si>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</si>
  <si>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</si>
  <si>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</si>
  <si>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</si>
  <si>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</si>
  <si>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</si>
  <si>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</si>
  <si>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</si>
  <si>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</si>
  <si>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</si>
  <si>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</si>
  <si>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</si>
  <si>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</si>
  <si>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</si>
  <si>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</si>
  <si>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</si>
  <si>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</si>
  <si>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</si>
  <si>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</si>
  <si>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</si>
  <si>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</si>
  <si>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</si>
  <si>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</si>
  <si>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</si>
  <si>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</si>
  <si>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</si>
  <si>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</si>
  <si>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</si>
  <si>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</si>
  <si>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</si>
  <si>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</si>
  <si>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</si>
  <si>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</si>
  <si>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</si>
  <si>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</si>
  <si>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</si>
  <si>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</si>
  <si>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</si>
  <si>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</si>
  <si>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</si>
  <si>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</si>
  <si>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</si>
  <si>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</si>
  <si>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</si>
  <si>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</si>
  <si>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</si>
  <si>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</si>
  <si>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</si>
  <si>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</si>
  <si>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</si>
  <si>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</si>
  <si>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</si>
  <si>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</si>
  <si>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</si>
  <si>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</si>
  <si>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</si>
  <si>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</si>
  <si>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</si>
  <si>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</si>
  <si>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</si>
  <si>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</si>
  <si>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</si>
  <si>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</si>
  <si>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</si>
  <si>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</si>
  <si>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</si>
  <si>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</si>
  <si>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</si>
  <si>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</si>
  <si>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</si>
  <si>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</si>
  <si>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</si>
  <si>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</si>
  <si>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</si>
  <si>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</si>
  <si>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</si>
  <si>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</si>
  <si>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</si>
  <si>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</si>
  <si>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</si>
  <si>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</si>
  <si>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</si>
  <si>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</si>
  <si>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</si>
  <si>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</si>
  <si>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</si>
  <si>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</si>
  <si>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</si>
  <si>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</si>
  <si>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</si>
  <si>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</si>
  <si>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</si>
  <si>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</si>
  <si>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</si>
  <si>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</si>
  <si>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</si>
  <si>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</si>
  <si>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</si>
  <si>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</si>
  <si>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</si>
  <si>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</si>
  <si>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</si>
  <si>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</si>
  <si>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</si>
  <si>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</si>
  <si>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</si>
  <si>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</si>
  <si>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</si>
  <si>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</si>
  <si>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</si>
  <si>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</si>
  <si>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</si>
  <si>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</si>
  <si>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</si>
  <si>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</si>
  <si>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</si>
  <si>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</si>
  <si>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</si>
  <si>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</si>
  <si>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</si>
  <si>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</si>
  <si>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</si>
  <si>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</si>
  <si>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</si>
  <si>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</si>
  <si>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</si>
  <si>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</si>
  <si>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</si>
  <si>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</si>
  <si>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</si>
  <si>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</si>
  <si>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</si>
  <si>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</si>
  <si>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</si>
  <si>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</si>
  <si>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</si>
  <si>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</si>
  <si>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</si>
  <si>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</si>
  <si>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</si>
  <si>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</si>
  <si>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</si>
  <si>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</si>
  <si>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</si>
  <si>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</si>
  <si>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</si>
  <si>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</si>
  <si>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</si>
  <si>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</si>
  <si>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</si>
  <si>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</si>
  <si>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</si>
  <si>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</si>
  <si>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</si>
  <si>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</si>
  <si>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</si>
  <si>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</si>
  <si>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</si>
  <si>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</si>
  <si>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</si>
  <si>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</si>
  <si>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</si>
  <si>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</si>
  <si>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</si>
  <si>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</si>
  <si>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</si>
  <si>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</si>
  <si>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</si>
  <si>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</si>
  <si>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</si>
  <si>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</si>
  <si>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</si>
  <si>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</si>
  <si>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</si>
  <si>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</si>
  <si>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</si>
  <si>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</si>
  <si>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</si>
  <si>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</si>
  <si>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</si>
  <si>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</si>
  <si>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</si>
  <si>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</si>
  <si>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</si>
  <si>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</si>
  <si>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</si>
  <si>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</si>
  <si>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</si>
  <si>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</si>
  <si>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</si>
  <si>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</si>
  <si>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</si>
  <si>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</si>
  <si>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</si>
  <si>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</si>
  <si>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</si>
  <si>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</si>
  <si>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</si>
  <si>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</si>
  <si>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</si>
  <si>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</si>
  <si>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</si>
  <si>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</si>
  <si>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</si>
  <si>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</si>
  <si>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</si>
  <si>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</si>
  <si>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</si>
  <si>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</si>
  <si>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</si>
  <si>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</si>
  <si>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</si>
  <si>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</si>
  <si>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</si>
  <si>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</si>
  <si>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</si>
  <si>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</si>
  <si>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</si>
  <si>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</si>
  <si>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</si>
  <si>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</si>
  <si>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</si>
  <si>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</si>
  <si>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</si>
  <si>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</si>
  <si>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</si>
  <si>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</si>
  <si>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</si>
  <si>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</si>
  <si>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</si>
  <si>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</si>
  <si>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</si>
  <si>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</si>
  <si>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</si>
  <si>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</si>
  <si>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</si>
  <si>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</si>
  <si>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</si>
  <si>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Sistema Operativo: Windows 11 Enterprise
Navegador: Google Chrome Versión 135.0.7049.86 (Build oficial) (64 bits)
Herramientas utilizadas: LightHouse, Siteimprove, HeadingsMap, Taba11y, Live editor for CSS, Less &amp; Sass (Magic CSS), Contraste Checker No Text</t>
  </si>
  <si>
    <t>PHP/Drupal</t>
  </si>
  <si>
    <t>Accesibilidad</t>
  </si>
  <si>
    <t>Home &gt; Accesibilidad</t>
  </si>
  <si>
    <t xml:space="preserve">https://www.comunidad.madrid/tacp/	</t>
  </si>
  <si>
    <t>Tribunal Administrativo de Contratación Pública</t>
  </si>
  <si>
    <t>Resolver  recursos y reclamaciones sobre procedimientos de contratación pública de entidades del sector público, actuando como una instancia de control y arbitraje para asegurar la legalidad y transparencia en la adjudicación de contratos.</t>
  </si>
  <si>
    <t>https://www.drupal.org/project/drupal/releases/7.0.0</t>
  </si>
  <si>
    <t>https://www.comunidad.madrid/tacp/</t>
  </si>
  <si>
    <t>https://www.comunidad.madrid/tacp/resolucion/5352025</t>
  </si>
  <si>
    <t>https://www.comunidad.madrid/tacp/resolucion/4002025</t>
  </si>
  <si>
    <t>https://www.comunidad.madrid/tacp/noticias</t>
  </si>
  <si>
    <t>https://www.comunidad.madrid/tacp/publicaciones/memorias/memoria-del-tribunal-administrativo-de-contratacion-publica-de-la-comunidad</t>
  </si>
  <si>
    <t>https://www.comunidad.madrid/tacp/estudios</t>
  </si>
  <si>
    <t>https://www.comunidad.madrid/tacp/novedades/presentacion-electronica-e-impresos-normalizados</t>
  </si>
  <si>
    <t>https://www.comunidad.madrid/tacp/el-tribunal/organizacion</t>
  </si>
  <si>
    <t>https://www.comunidad.madrid/tacp/memorias</t>
  </si>
  <si>
    <t>https://www.comunidad.madrid/tacp/el-tribunal/presentacion-electronica-e-impresos-normalizados</t>
  </si>
  <si>
    <t>https://www.comunidad.madrid/tacp/el-tribunal/historico-resoluciones-de-las-reclamaciones-de-acceso-informacion-publica</t>
  </si>
  <si>
    <t>https://www.comunidad.madrid/tacp/busquedaresoluciones</t>
  </si>
  <si>
    <t>https://www.comunidad.madrid/tacp/contacto</t>
  </si>
  <si>
    <t>https://www.comunidad.madrid/tacp/faq-page</t>
  </si>
  <si>
    <t>https://www.comunidad.madrid/tacp/privacidad</t>
  </si>
  <si>
    <t>https://www.comunidad.madrid/tacp/aviso-legal</t>
  </si>
  <si>
    <t>https://www.comunidad.madrid/tacp/sitemap</t>
  </si>
  <si>
    <t>https://www.comunidad.madrid/tacp/accesibilidad</t>
  </si>
  <si>
    <t>Resolución número 4002025</t>
  </si>
  <si>
    <t>Resolución número 5352025</t>
  </si>
  <si>
    <t>Noticias</t>
  </si>
  <si>
    <t>Memorias</t>
  </si>
  <si>
    <t xml:space="preserve">Home </t>
  </si>
  <si>
    <t>Home &gt; Resolución número 5352025</t>
  </si>
  <si>
    <t>Home &gt; Buscador de resoluciones &gt; Resolución número 4002025</t>
  </si>
  <si>
    <t>Home &gt; Publicaciones &gt; Memorias &gt; Memoria Año 2021</t>
  </si>
  <si>
    <t>Memoria Año 2021</t>
  </si>
  <si>
    <t>Home &gt; Publicaciones &gt; Estudios</t>
  </si>
  <si>
    <t>Estudio</t>
  </si>
  <si>
    <t>Presentacion Electronica e Impresos</t>
  </si>
  <si>
    <t>Home &gt; Novedades &gt; Presentacion Electronica e Impresos Normalizados</t>
  </si>
  <si>
    <t>Home &gt; El Tribunal &gt; Organizacion</t>
  </si>
  <si>
    <t>Organización</t>
  </si>
  <si>
    <t xml:space="preserve">Home &gt; Publicaciones &gt; Memorias </t>
  </si>
  <si>
    <t>Presentación electrónica e impresos normalizados</t>
  </si>
  <si>
    <t>Home &gt; El Tribunal &gt; Presentacion Electronica</t>
  </si>
  <si>
    <t>Home &gt; El Tribunal &gt; Historico Resoluciones De Las Reclamaciones De Acceso Informacion Publica</t>
  </si>
  <si>
    <t>(HISTÓRICO) Resoluciones de las reclamaciones de acceso a información pública</t>
  </si>
  <si>
    <t xml:space="preserve">Home &gt; Buscador de resoluciones </t>
  </si>
  <si>
    <t xml:space="preserve">Buscador de resoluciones </t>
  </si>
  <si>
    <t>Home &gt; Contacto</t>
  </si>
  <si>
    <t>Home &gt; El Tribunal &gt; Preguntas frecuentes</t>
  </si>
  <si>
    <t>Preguntas frecuentes</t>
  </si>
  <si>
    <t>Privacidad</t>
  </si>
  <si>
    <t>Aviso Legal</t>
  </si>
  <si>
    <t>Contacte con nosotros</t>
  </si>
  <si>
    <t>https://www.comunidad.madrid/es/tacp/contact</t>
  </si>
  <si>
    <t>Home &gt; Contacte con nosotros</t>
  </si>
  <si>
    <t>Home &gt; Privacidad</t>
  </si>
  <si>
    <t>Home &gt; Aviso Legal</t>
  </si>
  <si>
    <t>Home &gt; Sitemap</t>
  </si>
  <si>
    <t>Home &gt; Novedades</t>
  </si>
  <si>
    <t>https://www.comunidad.madrid/es/tacp/xvii-jornada-de-coordinacion-de-tribunales</t>
  </si>
  <si>
    <t>Home &gt; XVII Jornada de coordinación de tribunales</t>
  </si>
  <si>
    <t>XVII Jornada de coordinación de tribunales</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</si>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</sst>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8" sqref="D20:D3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20</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0" sqref="D19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9" zoomScale="70" zoomScaleNormal="70" workbookViewId="0">
      <selection activeCell="CG20" sqref="CG20"/>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252</v>
      </c>
      <c r="L6" s="232"/>
      <c r="M6" s="232"/>
      <c r="N6" s="48"/>
      <c r="O6" s="232" t="s">
        <v>253</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85</v>
      </c>
      <c r="D7" s="234"/>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261</v>
      </c>
      <c r="D8" s="236"/>
      <c r="E8" s="38" t="str">
        <f ca="1">CONCATENATE(COUNTIF(E55:CR55,"CONFORME")," (",ROUND(COUNTIF(E55:CR55,"CONFORME")*100/COUNTA($E$19:CR$19),2)," %)")</f>
        <v>26 (28,26 %)</v>
      </c>
      <c r="F8" s="38" t="str">
        <f ca="1">CONCATENATE(COUNTIF(E55:CR55,"NO CONFORME")," (",ROUND(COUNTIF(E55:CR55,"NO CONFORME")*100/COUNTA($E$19:CR$19),2)," %)")</f>
        <v>17 (18,48 %)</v>
      </c>
      <c r="G8" s="39" t="str">
        <f ca="1">CONCATENATE(COUNTIF(E55:CR55,"N/A")," (",ROUND(COUNTIF(E55:CR55,"N/A")*100/COUNTA($E$19:CR$19),2)," %)")</f>
        <v>49 (53,26 %)</v>
      </c>
      <c r="H8" s="39">
        <f ca="1">COUNTIF(E55:CR55,"ERROR")</f>
        <v>0</v>
      </c>
      <c r="I8" s="40">
        <f ca="1">COUNTIF(E55:CR55,"EN CURSO")</f>
        <v>0</v>
      </c>
      <c r="J8" s="187">
        <f ca="1">SUM(VALUE(LEFT(E8,SEARCH(" ",E8)-1)),VALUE(LEFT(F8,SEARCH(" ",F8)-1)))</f>
        <v>43</v>
      </c>
      <c r="K8" s="41" t="s">
        <v>262</v>
      </c>
      <c r="L8" s="38">
        <f ca="1">COUNTIF( $E$20:INDIRECT("$CR$" &amp;  SUM(19,COUNTIFS(B20:B54,"&lt;&gt;"))),"Pasa")+ COUNTIF($E$61:INDIRECT("$AW$" &amp;  SUM(60,COUNTIFS(B61:B95,"&lt;&gt;"))),"Pasa")</f>
        <v>433</v>
      </c>
      <c r="M8" s="42">
        <f ca="1">IF(($L$11+$P$11)=0,0,L8/($L$11+$P$11))</f>
        <v>0.23532608695652174</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263</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188</v>
      </c>
      <c r="M9" s="42">
        <f ca="1">IF(($L$11+$P$11)=0,0,L9/($L$11+$P$11))</f>
        <v>0.10217391304347827</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264</v>
      </c>
      <c r="D10" s="247"/>
      <c r="E10" s="192" t="str">
        <f ca="1">CONCATENATE(ROUND(E11/137*100,2)," %")</f>
        <v>18,98 %</v>
      </c>
      <c r="F10" s="192" t="str">
        <f ca="1">CONCATENATE(ROUND(F11/137*100,2)," %")</f>
        <v>12,41 %</v>
      </c>
      <c r="G10" s="192" t="str">
        <f ca="1">CONCATENATE(ROUND(G11/137*100,2)," %")</f>
        <v>68,61 %</v>
      </c>
      <c r="H10" s="192" t="str">
        <f ca="1">CONCATENATE(ROUND(H11/137*100,2)," %")</f>
        <v>0 %</v>
      </c>
      <c r="I10" s="194" t="str">
        <f ca="1">CONCATENATE(ROUND(I11/137*100,2)," %")</f>
        <v>0 %</v>
      </c>
      <c r="J10" s="195"/>
      <c r="K10" s="41" t="s">
        <v>96</v>
      </c>
      <c r="L10" s="38">
        <f ca="1">COUNTIF( $E$20:INDIRECT("$CR$" &amp;  SUM(19,COUNTIFS(B20:B54,"&lt;&gt;"))),"N/A")+COUNTIF($E$61:INDIRECT("$AW$" &amp;  SUM(60,COUNTIFS(B61:B95,"&lt;&gt;"))),"N/A")</f>
        <v>1219</v>
      </c>
      <c r="M10" s="42">
        <f ca="1">IF(($L$11+$P$11)=0,0,L10/($L$11+$P$11))</f>
        <v>0.66249999999999998</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26</v>
      </c>
      <c r="F11" s="193">
        <f ca="1">SUM(VALUE(LEFT(F8,SEARCH(" ",F8)-1)),VALUE(LEFT(F9,SEARCH(" ",F9)-1)))</f>
        <v>17</v>
      </c>
      <c r="G11" s="193">
        <f ca="1">SUM(VALUE(LEFT(G8,SEARCH(" ",G8)-1)),VALUE(LEFT(G9,SEARCH(" ",G9)-1)))</f>
        <v>94</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266</v>
      </c>
      <c r="E13" s="18"/>
      <c r="F13" s="243" t="s">
        <v>267</v>
      </c>
      <c r="G13" s="244"/>
      <c r="H13" s="244"/>
      <c r="I13" s="245"/>
      <c r="J13" s="18"/>
      <c r="K13" s="243" t="s">
        <v>268</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6.05</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261</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269</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Falla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Falla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Organización</v>
      </c>
      <c r="D21" s="74" t="str" cm="1">
        <f t="array" ref="D21">IFERROR(INDEX('03.Muestra'!$F$8:$F$42,SMALL(IF("Página Web"='03.Muestra'!$D$8:$D$42,ROW('03.Muestra'!$F$8:$F$42)-MIN(ROW('03.Muestra'!$D$8:$D$42))+1,""),ROW()-19)),"")</f>
        <v>https://www.comunidad.madrid/tacp/el-tribunal/organizacion</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Falla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Falla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Presentación electrónica e impresos normalizados</v>
      </c>
      <c r="D22" s="74" t="str" cm="1">
        <f t="array" ref="D22">IFERROR(INDEX('03.Muestra'!$F$8:$F$42,SMALL(IF("Página Web"='03.Muestra'!$D$8:$D$42,ROW('03.Muestra'!$F$8:$F$42)-MIN(ROW('03.Muestra'!$D$8:$D$42))+1,""),ROW()-19)),"")</f>
        <v>https://www.comunidad.madrid/tacp/el-tribunal/presentacion-electronica-e-impresos-normalizados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Falla</v>
      </c>
      <c r="BB22" s="75" t="str" cm="1">
        <f t="array" aca="1" ref="BB22" ca="1">IF($B22="","",IF(ISBLANK(INDIRECT("R9.Web!D"&amp;SUM(18,38*18,3))),"",INDIRECT("R9.Web!D"&amp;SUM(18,38*18,3))))</f>
        <v>Pasa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Falla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Preguntas frecuentes</v>
      </c>
      <c r="D23" s="74" t="str" cm="1">
        <f t="array" ref="D23">IFERROR(INDEX('03.Muestra'!$F$8:$F$42,SMALL(IF("Página Web"='03.Muestra'!$D$8:$D$42,ROW('03.Muestra'!$F$8:$F$42)-MIN(ROW('03.Muestra'!$D$8:$D$42))+1,""),ROW()-19)),"")</f>
        <v>https://www.comunidad.madrid/tacp/faq-page</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Falla</v>
      </c>
      <c r="BB23" s="75" t="str" cm="1">
        <f t="array" aca="1" ref="BB23" ca="1">IF($B23="","",IF(ISBLANK(INDIRECT("R9.Web!D"&amp;SUM(18,38*18,4))),"",INDIRECT("R9.Web!D"&amp;SUM(18,38*18,4))))</f>
        <v>Pasa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Falla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(HISTÓRICO) Resoluciones de las reclamaciones de acceso a información pública</v>
      </c>
      <c r="D24" s="74" t="str" cm="1">
        <f t="array" ref="D24">IFERROR(INDEX('03.Muestra'!$F$8:$F$42,SMALL(IF("Página Web"='03.Muestra'!$D$8:$D$42,ROW('03.Muestra'!$F$8:$F$42)-MIN(ROW('03.Muestra'!$D$8:$D$42))+1,""),ROW()-19)),"")</f>
        <v>https://www.comunidad.madrid/tacp/el-tribunal/historico-resoluciones-de-las-reclamaciones-de-acceso-informacion-publica</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Pasa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Falla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Memorias</v>
      </c>
      <c r="D25" s="74" t="str" cm="1">
        <f t="array" ref="D25">IFERROR(INDEX('03.Muestra'!$F$8:$F$42,SMALL(IF("Página Web"='03.Muestra'!$D$8:$D$42,ROW('03.Muestra'!$F$8:$F$42)-MIN(ROW('03.Muestra'!$D$8:$D$42))+1,""),ROW()-19)),"")</f>
        <v>https://www.comunidad.madrid/tacp/memorias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Falla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Falla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Memoria Año 2021</v>
      </c>
      <c r="D26" s="74" t="str" cm="1">
        <f t="array" ref="D26">IFERROR(INDEX('03.Muestra'!$F$8:$F$42,SMALL(IF("Página Web"='03.Muestra'!$D$8:$D$42,ROW('03.Muestra'!$F$8:$F$42)-MIN(ROW('03.Muestra'!$D$8:$D$42))+1,""),ROW()-19)),"")</f>
        <v>https://www.comunidad.madrid/tacp/publicaciones/memorias/memoria-del-tribunal-administrativo-de-contratacion-publica-de-la-comunidad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Falla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Falla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Falla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Estudio</v>
      </c>
      <c r="D27" s="74" t="str" cm="1">
        <f t="array" ref="D27">IFERROR(INDEX('03.Muestra'!$F$8:$F$42,SMALL(IF("Página Web"='03.Muestra'!$D$8:$D$42,ROW('03.Muestra'!$F$8:$F$42)-MIN(ROW('03.Muestra'!$D$8:$D$42))+1,""),ROW()-19)),"")</f>
        <v>https://www.comunidad.madrid/tacp/estudios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Falla</v>
      </c>
      <c r="AU27" s="75" t="str" cm="1">
        <f t="array" aca="1" ref="AU27" ca="1">IF($B27="","",IF(ISBLANK(INDIRECT("R9.Web!D"&amp;SUM(18,38*11,8))),"",INDIRECT("R9.Web!D"&amp;SUM(18,38*11,8))))</f>
        <v>N/A</v>
      </c>
      <c r="AV27" s="75" t="str" cm="1">
        <f t="array" aca="1" ref="AV27" ca="1">IF($B27="","",IF(ISBLANK(INDIRECT("R9.Web!D"&amp;SUM(18,38*12,8))),"",INDIRECT("R9.Web!D"&amp;SUM(18,38*12,8))))</f>
        <v>Falla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Pasa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Falla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 xml:space="preserve">Buscador de resoluciones </v>
      </c>
      <c r="D28" s="74" t="str" cm="1">
        <f t="array" ref="D28">IFERROR(INDEX('03.Muestra'!$F$8:$F$42,SMALL(IF("Página Web"='03.Muestra'!$D$8:$D$42,ROW('03.Muestra'!$F$8:$F$42)-MIN(ROW('03.Muestra'!$D$8:$D$42))+1,""),ROW()-19)),"")</f>
        <v>https://www.comunidad.madrid/tacp/busquedaresoluciones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Falla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Resolución número 4002025</v>
      </c>
      <c r="D29" s="74" t="str" cm="1">
        <f t="array" ref="D29">IFERROR(INDEX('03.Muestra'!$F$8:$F$42,SMALL(IF("Página Web"='03.Muestra'!$D$8:$D$42,ROW('03.Muestra'!$F$8:$F$42)-MIN(ROW('03.Muestra'!$D$8:$D$42))+1,""),ROW()-19)),"")</f>
        <v>https://www.comunidad.madrid/tacp/resolucion/4002025</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Falla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Falla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Noticias</v>
      </c>
      <c r="D30" s="74" t="str" cm="1">
        <f t="array" ref="D30">IFERROR(INDEX('03.Muestra'!$F$8:$F$42,SMALL(IF("Página Web"='03.Muestra'!$D$8:$D$42,ROW('03.Muestra'!$F$8:$F$42)-MIN(ROW('03.Muestra'!$D$8:$D$42))+1,""),ROW()-19)),"")</f>
        <v>https://www.comunidad.madrid/tacp/noticias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Falla</v>
      </c>
      <c r="AU30" s="75" t="str" cm="1">
        <f t="array" aca="1" ref="AU30" ca="1">IF($B30="","",IF(ISBLANK(INDIRECT("R9.Web!D"&amp;SUM(18,38*11,11))),"",INDIRECT("R9.Web!D"&amp;SUM(18,38*11,11))))</f>
        <v>N/A</v>
      </c>
      <c r="AV30" s="75" t="str" cm="1">
        <f t="array" aca="1" ref="AV30" ca="1">IF($B30="","",IF(ISBLANK(INDIRECT("R9.Web!D"&amp;SUM(18,38*12,11))),"",INDIRECT("R9.Web!D"&amp;SUM(18,38*12,11))))</f>
        <v>Falla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Falla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Falla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Presentacion Electronica e Impresos</v>
      </c>
      <c r="D31" s="74" t="str" cm="1">
        <f t="array" ref="D31">IFERROR(INDEX('03.Muestra'!$F$8:$F$42,SMALL(IF("Página Web"='03.Muestra'!$D$8:$D$42,ROW('03.Muestra'!$F$8:$F$42)-MIN(ROW('03.Muestra'!$D$8:$D$42))+1,""),ROW()-19)),"")</f>
        <v>https://www.comunidad.madrid/tacp/novedades/presentacion-electronica-e-impresos-normalizados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Pasa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Falla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Pasa</v>
      </c>
      <c r="BA31" s="75" t="str" cm="1">
        <f t="array" aca="1" ref="BA31" ca="1">IF($B31="","",IF(ISBLANK(INDIRECT("R9.Web!D"&amp;SUM(18,38*17,12))),"",INDIRECT("R9.Web!D"&amp;SUM(18,38*17,12))))</f>
        <v>Falla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Falla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Resolución número 5352025</v>
      </c>
      <c r="D32" s="74" t="str" cm="1">
        <f t="array" ref="D32">IFERROR(INDEX('03.Muestra'!$F$8:$F$42,SMALL(IF("Página Web"='03.Muestra'!$D$8:$D$42,ROW('03.Muestra'!$F$8:$F$42)-MIN(ROW('03.Muestra'!$D$8:$D$42))+1,""),ROW()-19)),"")</f>
        <v>https://www.comunidad.madrid/tacp/resolucion/5352025</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Pasa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Falla</v>
      </c>
      <c r="AU32" s="75" t="str" cm="1">
        <f t="array" aca="1" ref="AU32" ca="1">IF($B32="","",IF(ISBLANK(INDIRECT("R9.Web!D"&amp;SUM(18,38*11,13))),"",INDIRECT("R9.Web!D"&amp;SUM(18,38*11,13))))</f>
        <v>N/A</v>
      </c>
      <c r="AV32" s="75" t="str" cm="1">
        <f t="array" aca="1" ref="AV32" ca="1">IF($B32="","",IF(ISBLANK(INDIRECT("R9.Web!D"&amp;SUM(18,38*12,13))),"",INDIRECT("R9.Web!D"&amp;SUM(18,38*12,13))))</f>
        <v>Falla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Pasa</v>
      </c>
      <c r="BA32" s="75" t="str" cm="1">
        <f t="array" aca="1" ref="BA32" ca="1">IF($B32="","",IF(ISBLANK(INDIRECT("R9.Web!D"&amp;SUM(18,38*17,13))),"",INDIRECT("R9.Web!D"&amp;SUM(18,38*17,13))))</f>
        <v>Falla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Falla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XVII Jornada de coordinación de tribunales</v>
      </c>
      <c r="D33" s="74" t="str" cm="1">
        <f t="array" ref="D33">IFERROR(INDEX('03.Muestra'!$F$8:$F$42,SMALL(IF("Página Web"='03.Muestra'!$D$8:$D$42,ROW('03.Muestra'!$F$8:$F$42)-MIN(ROW('03.Muestra'!$D$8:$D$42))+1,""),ROW()-19)),"")</f>
        <v>https://www.comunidad.madrid/es/tacp/xvii-jornada-de-coordinacion-de-tribunales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Pasa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Falla</v>
      </c>
      <c r="AW33" s="75" t="str" cm="1">
        <f t="array" aca="1" ref="AW33" ca="1">IF($B33="","",IF(ISBLANK(INDIRECT("R9.Web!D"&amp;SUM(18,38*13,14))),"",INDIRECT("R9.Web!D"&amp;SUM(18,38*13,14))))</f>
        <v>Falla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Falla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Falla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N/A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Contacte con nosotros</v>
      </c>
      <c r="D34" s="74" t="str" cm="1">
        <f t="array" ref="D34">IFERROR(INDEX('03.Muestra'!$F$8:$F$42,SMALL(IF("Página Web"='03.Muestra'!$D$8:$D$42,ROW('03.Muestra'!$F$8:$F$42)-MIN(ROW('03.Muestra'!$D$8:$D$42))+1,""),ROW()-19)),"")</f>
        <v>https://www.comunidad.madrid/es/tacp/contact</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Falla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Pasa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Falla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Falla</v>
      </c>
      <c r="CA34" s="75" t="str" cm="1">
        <f t="array" aca="1" ref="CA34" ca="1">IF($B34="","",IF(ISBLANK(INDIRECT("R9.Web!D"&amp;SUM(18,38*43,15))),"",INDIRECT("R9.Web!D"&amp;SUM(18,38*43,15))))</f>
        <v>Falla</v>
      </c>
      <c r="CB34" s="75" t="str" cm="1">
        <f t="array" aca="1" ref="CB34" ca="1">IF($B34="","",IF(ISBLANK(INDIRECT("R9.Web!D"&amp;SUM(18,38*44,15))),"",INDIRECT("R9.Web!D"&amp;SUM(18,38*44,15))))</f>
        <v>Falla</v>
      </c>
      <c r="CC34" s="75" t="str" cm="1">
        <f t="array" aca="1" ref="CC34" ca="1">IF($B34="","",IF(ISBLANK(INDIRECT("R9.Web!D"&amp;SUM(18,38*45,15))),"",INDIRECT("R9.Web!D"&amp;SUM(18,38*45,15))))</f>
        <v>Pasa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Falla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https://www.comunidad.madrid/tacp/contacto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Pasa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Falla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N/A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Privacidad</v>
      </c>
      <c r="D36" s="74" t="str" cm="1">
        <f t="array" ref="D36">IFERROR(INDEX('03.Muestra'!$F$8:$F$42,SMALL(IF("Página Web"='03.Muestra'!$D$8:$D$42,ROW('03.Muestra'!$F$8:$F$42)-MIN(ROW('03.Muestra'!$D$8:$D$42))+1,""),ROW()-19)),"")</f>
        <v>https://www.comunidad.madrid/tacp/privacidad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N/A</v>
      </c>
      <c r="AQ36" s="75" t="str" cm="1">
        <f t="array" aca="1" ref="AQ36" ca="1">IF($B36="","",IF(ISBLANK(INDIRECT("R9.Web!D"&amp;SUM(18,38*7,17))),"",INDIRECT("R9.Web!D"&amp;SUM(18,38*7,17))))</f>
        <v>Pasa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Pasa</v>
      </c>
      <c r="AZ36" s="75" t="str" cm="1">
        <f t="array" aca="1" ref="AZ36" ca="1">IF($B36="","",IF(ISBLANK(INDIRECT("R9.Web!D"&amp;SUM(18,38*16,17))),"",INDIRECT("R9.Web!D"&amp;SUM(18,38*16,17))))</f>
        <v>Pasa</v>
      </c>
      <c r="BA36" s="75" t="str" cm="1">
        <f t="array" aca="1" ref="BA36" ca="1">IF($B36="","",IF(ISBLANK(INDIRECT("R9.Web!D"&amp;SUM(18,38*17,17))),"",INDIRECT("R9.Web!D"&amp;SUM(18,38*17,17))))</f>
        <v>Pasa</v>
      </c>
      <c r="BB36" s="75" t="str" cm="1">
        <f t="array" aca="1" ref="BB36" ca="1">IF($B36="","",IF(ISBLANK(INDIRECT("R9.Web!D"&amp;SUM(18,38*18,17))),"",INDIRECT("R9.Web!D"&amp;SUM(18,38*18,17))))</f>
        <v>Pasa</v>
      </c>
      <c r="BC36" s="75" t="str" cm="1">
        <f t="array" aca="1" ref="BC36" ca="1">IF($B36="","",IF(ISBLANK(INDIRECT("R9.Web!D"&amp;SUM(18,38*19,17))),"",INDIRECT("R9.Web!D"&amp;SUM(18,38*19,17))))</f>
        <v>N/A</v>
      </c>
      <c r="BD36" s="75" t="str" cm="1">
        <f t="array" aca="1" ref="BD36" ca="1">IF($B36="","",IF(ISBLANK(INDIRECT("R9.Web!D"&amp;SUM(18,38*20,17))),"",INDIRECT("R9.Web!D"&amp;SUM(18,38*20,17))))</f>
        <v>N/A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Falla</v>
      </c>
      <c r="BJ36" s="75" t="str" cm="1">
        <f t="array" aca="1" ref="BJ36" ca="1">IF($B36="","",IF(ISBLANK(INDIRECT("R9.Web!D"&amp;SUM(18,38*26,17))),"",INDIRECT("R9.Web!D"&amp;SUM(18,38*26,17))))</f>
        <v>Pasa</v>
      </c>
      <c r="BK36" s="75" t="str" cm="1">
        <f t="array" aca="1" ref="BK36" ca="1">IF($B36="","",IF(ISBLANK(INDIRECT("R9.Web!D"&amp;SUM(18,38*27,17))),"",INDIRECT("R9.Web!D"&amp;SUM(18,38*27,17))))</f>
        <v>N/A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N/A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Falla</v>
      </c>
      <c r="BV36" s="75" t="str" cm="1">
        <f t="array" aca="1" ref="BV36" ca="1">IF($B36="","",IF(ISBLANK(INDIRECT("R9.Web!D"&amp;SUM(18,38*38,17))),"",INDIRECT("R9.Web!D"&amp;SUM(18,38*38,17))))</f>
        <v>Pasa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N/A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https://www.comunidad.madrid/tacp/aviso-legal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N/A</v>
      </c>
      <c r="AQ37" s="75" t="str" cm="1">
        <f t="array" aca="1" ref="AQ37" ca="1">IF($B37="","",IF(ISBLANK(INDIRECT("R9.Web!D"&amp;SUM(18,38*7,18))),"",INDIRECT("R9.Web!D"&amp;SUM(18,38*7,18))))</f>
        <v>Pasa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N/A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Pasa</v>
      </c>
      <c r="AZ37" s="75" t="str" cm="1">
        <f t="array" aca="1" ref="AZ37" ca="1">IF($B37="","",IF(ISBLANK(INDIRECT("R9.Web!D"&amp;SUM(18,38*16,18))),"",INDIRECT("R9.Web!D"&amp;SUM(18,38*16,18))))</f>
        <v>Pasa</v>
      </c>
      <c r="BA37" s="75" t="str" cm="1">
        <f t="array" aca="1" ref="BA37" ca="1">IF($B37="","",IF(ISBLANK(INDIRECT("R9.Web!D"&amp;SUM(18,38*17,18))),"",INDIRECT("R9.Web!D"&amp;SUM(18,38*17,18))))</f>
        <v>Pasa</v>
      </c>
      <c r="BB37" s="75" t="str" cm="1">
        <f t="array" aca="1" ref="BB37" ca="1">IF($B37="","",IF(ISBLANK(INDIRECT("R9.Web!D"&amp;SUM(18,38*18,18))),"",INDIRECT("R9.Web!D"&amp;SUM(18,38*18,18))))</f>
        <v>Pasa</v>
      </c>
      <c r="BC37" s="75" t="str" cm="1">
        <f t="array" aca="1" ref="BC37" ca="1">IF($B37="","",IF(ISBLANK(INDIRECT("R9.Web!D"&amp;SUM(18,38*19,18))),"",INDIRECT("R9.Web!D"&amp;SUM(18,38*19,18))))</f>
        <v>N/A</v>
      </c>
      <c r="BD37" s="75" t="str" cm="1">
        <f t="array" aca="1" ref="BD37" ca="1">IF($B37="","",IF(ISBLANK(INDIRECT("R9.Web!D"&amp;SUM(18,38*20,18))),"",INDIRECT("R9.Web!D"&amp;SUM(18,38*20,18))))</f>
        <v>N/A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Falla</v>
      </c>
      <c r="BJ37" s="75" t="str" cm="1">
        <f t="array" aca="1" ref="BJ37" ca="1">IF($B37="","",IF(ISBLANK(INDIRECT("R9.Web!D"&amp;SUM(18,38*26,18))),"",INDIRECT("R9.Web!D"&amp;SUM(18,38*26,18))))</f>
        <v>Pasa</v>
      </c>
      <c r="BK37" s="75" t="str" cm="1">
        <f t="array" aca="1" ref="BK37" ca="1">IF($B37="","",IF(ISBLANK(INDIRECT("R9.Web!D"&amp;SUM(18,38*27,18))),"",INDIRECT("R9.Web!D"&amp;SUM(18,38*27,18))))</f>
        <v>N/A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N/A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Falla</v>
      </c>
      <c r="BV37" s="75" t="str" cm="1">
        <f t="array" aca="1" ref="BV37" ca="1">IF($B37="","",IF(ISBLANK(INDIRECT("R9.Web!D"&amp;SUM(18,38*38,18))),"",INDIRECT("R9.Web!D"&amp;SUM(18,38*38,18))))</f>
        <v>Pasa</v>
      </c>
      <c r="BW37" s="75" t="str" cm="1">
        <f t="array" aca="1" ref="BW37" ca="1">IF($B37="","",IF(ISBLANK(INDIRECT("R9.Web!D"&amp;SUM(18,38*39,18))),"",INDIRECT("R9.Web!D"&amp;SUM(18,38*39,18))))</f>
        <v>N/A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N/A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https://www.comunidad.madrid/tacp/sitemap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Pasa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Falla</v>
      </c>
      <c r="AU38" s="75" t="str" cm="1">
        <f t="array" aca="1" ref="AU38" ca="1">IF($B38="","",IF(ISBLANK(INDIRECT("R9.Web!D"&amp;SUM(18,38*11,19))),"",INDIRECT("R9.Web!D"&amp;SUM(18,38*11,19))))</f>
        <v>N/A</v>
      </c>
      <c r="AV38" s="75" t="str" cm="1">
        <f t="array" aca="1" ref="AV38" ca="1">IF($B38="","",IF(ISBLANK(INDIRECT("R9.Web!D"&amp;SUM(18,38*12,19))),"",INDIRECT("R9.Web!D"&amp;SUM(18,38*12,19))))</f>
        <v>Falla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Pasa</v>
      </c>
      <c r="BA38" s="75" t="str" cm="1">
        <f t="array" aca="1" ref="BA38" ca="1">IF($B38="","",IF(ISBLANK(INDIRECT("R9.Web!D"&amp;SUM(18,38*17,19))),"",INDIRECT("R9.Web!D"&amp;SUM(18,38*17,19))))</f>
        <v>Falla</v>
      </c>
      <c r="BB38" s="75" t="str" cm="1">
        <f t="array" aca="1" ref="BB38" ca="1">IF($B38="","",IF(ISBLANK(INDIRECT("R9.Web!D"&amp;SUM(18,38*18,19))),"",INDIRECT("R9.Web!D"&amp;SUM(18,38*18,19))))</f>
        <v>Pasa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Falla</v>
      </c>
      <c r="BV38" s="75" t="str" cm="1">
        <f t="array" aca="1" ref="BV38" ca="1">IF($B38="","",IF(ISBLANK(INDIRECT("R9.Web!D"&amp;SUM(18,38*38,19))),"",INDIRECT("R9.Web!D"&amp;SUM(18,38*38,19))))</f>
        <v>Pasa</v>
      </c>
      <c r="BW38" s="75" t="str" cm="1">
        <f t="array" aca="1" ref="BW38" ca="1">IF($B38="","",IF(ISBLANK(INDIRECT("R9.Web!D"&amp;SUM(18,38*39,19))),"",INDIRECT("R9.Web!D"&amp;SUM(18,38*39,19))))</f>
        <v>N/A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N/A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https://www.comunidad.madrid/tacp/accesibilidad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Pasa</v>
      </c>
      <c r="AQ39" s="75" t="str" cm="1">
        <f t="array" aca="1" ref="AQ39" ca="1">IF($B39="","",IF(ISBLANK(INDIRECT("R9.Web!D"&amp;SUM(18,38*7,20))),"",INDIRECT("R9.Web!D"&amp;SUM(18,38*7,20))))</f>
        <v>Pasa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Falla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Pasa</v>
      </c>
      <c r="AZ39" s="75" t="str" cm="1">
        <f t="array" aca="1" ref="AZ39" ca="1">IF($B39="","",IF(ISBLANK(INDIRECT("R9.Web!D"&amp;SUM(18,38*16,20))),"",INDIRECT("R9.Web!D"&amp;SUM(18,38*16,20))))</f>
        <v>Pasa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Falla</v>
      </c>
      <c r="BV39" s="75" t="str" cm="1">
        <f t="array" aca="1" ref="BV39" ca="1">IF($B39="","",IF(ISBLANK(INDIRECT("R9.Web!D"&amp;SUM(18,38*38,20))),"",INDIRECT("R9.Web!D"&amp;SUM(18,38*38,20))))</f>
        <v>Pasa</v>
      </c>
      <c r="BW39" s="75" t="str" cm="1">
        <f t="array" aca="1" ref="BW39" ca="1">IF($B39="","",IF(ISBLANK(INDIRECT("R9.Web!D"&amp;SUM(18,38*39,20))),"",INDIRECT("R9.Web!D"&amp;SUM(18,38*39,20))))</f>
        <v>N/A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N/A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CONFORME</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NO 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4" t="s">
        <v>263</v>
      </c>
      <c r="C58" s="254"/>
      <c r="D58" s="254"/>
    </row>
    <row r="59" spans="2:99" ht="23.25" customHeight="1">
      <c r="B59" s="248" t="s">
        <v>269</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t="str">
        <f>'01.Definición de ámbito'!C9</f>
        <v>A13043893</v>
      </c>
      <c r="E3" s="109" t="s">
        <v>56</v>
      </c>
      <c r="F3" s="112" t="str">
        <f>'02.Tecnologías'!C10</f>
        <v>No</v>
      </c>
      <c r="G3" s="112" t="str">
        <f>'02.Tecnologías'!K13</f>
        <v>PHP/Drupal</v>
      </c>
      <c r="H3" s="112" t="str">
        <f>'02.Tecnologías'!L13</f>
        <v>https://www.drupal.org/project/drupal/releases/7.0.0</v>
      </c>
      <c r="I3" s="162"/>
      <c r="J3" s="162"/>
      <c r="K3" s="118" t="s">
        <v>467</v>
      </c>
      <c r="L3" s="163">
        <f>'03.Muestra'!D47</f>
        <v>17</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 xml:space="preserve">Home </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Pasa</v>
      </c>
      <c r="BN3" s="111" t="str">
        <f ca="1">RESULTADOS!AR20</f>
        <v>Pasa</v>
      </c>
      <c r="BO3" s="111" t="str">
        <f ca="1">RESULTADOS!AS20</f>
        <v>N/A</v>
      </c>
      <c r="BP3" s="111" t="str">
        <f ca="1">RESULTADOS!AT20</f>
        <v>Falla</v>
      </c>
      <c r="BQ3" s="111" t="str">
        <f ca="1">RESULTADOS!AU20</f>
        <v>N/A</v>
      </c>
      <c r="BR3" s="111" t="str">
        <f ca="1">RESULTADOS!AV20</f>
        <v>Falla</v>
      </c>
      <c r="BS3" s="111" t="str">
        <f ca="1">RESULTADOS!AW20</f>
        <v>Falla</v>
      </c>
      <c r="BT3" s="111" t="str">
        <f ca="1">RESULTADOS!AX20</f>
        <v>N/A</v>
      </c>
      <c r="BU3" s="111" t="str">
        <f ca="1">RESULTADOS!AY20</f>
        <v>Falla</v>
      </c>
      <c r="BV3" s="111" t="str">
        <f ca="1">RESULTADOS!AZ20</f>
        <v>Falla</v>
      </c>
      <c r="BW3" s="111" t="str">
        <f ca="1">RESULTADOS!BA20</f>
        <v>Falla</v>
      </c>
      <c r="BX3" s="111" t="str">
        <f ca="1">RESULTADOS!BB20</f>
        <v>Pasa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Falla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Falla</v>
      </c>
      <c r="CR3" s="111" t="str">
        <f ca="1">RESULTADOS!BV20</f>
        <v>Pasa</v>
      </c>
      <c r="CS3" s="111" t="str">
        <f ca="1">RESULTADOS!BW20</f>
        <v>N/A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3</v>
      </c>
      <c r="M4" s="109"/>
      <c r="T4" s="113">
        <f>RESULTADOS!B21</f>
        <v>2</v>
      </c>
      <c r="U4" s="113" t="str">
        <f>RESULTADOS!C21</f>
        <v>Organización</v>
      </c>
      <c r="V4" s="113" t="str">
        <f t="shared" ref="V4:V37" si="0">IF(T4&lt;&gt;"","Página web","")</f>
        <v>Página web</v>
      </c>
      <c r="W4" s="113" t="str">
        <v>Pagina tipo</v>
      </c>
      <c r="X4" s="113" t="str">
        <f>RESULTADOS!D21</f>
        <v>https://www.comunidad.madrid/tacp/el-tribunal/organizacion</v>
      </c>
      <c r="Y4" s="113" t="str">
        <v>Home &gt; El Tribunal &gt; Organizacion</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Pasa</v>
      </c>
      <c r="BN4" s="111" t="str">
        <f ca="1">RESULTADOS!AR21</f>
        <v>Pasa</v>
      </c>
      <c r="BO4" s="111" t="str">
        <f ca="1">RESULTADOS!AS21</f>
        <v>N/A</v>
      </c>
      <c r="BP4" s="111" t="str">
        <f ca="1">RESULTADOS!AT21</f>
        <v>Falla</v>
      </c>
      <c r="BQ4" s="111" t="str">
        <f ca="1">RESULTADOS!AU21</f>
        <v>N/A</v>
      </c>
      <c r="BR4" s="111" t="str">
        <f ca="1">RESULTADOS!AV21</f>
        <v>Falla</v>
      </c>
      <c r="BS4" s="111" t="str">
        <f ca="1">RESULTADOS!AW21</f>
        <v>Falla</v>
      </c>
      <c r="BT4" s="111" t="str">
        <f ca="1">RESULTADOS!AX21</f>
        <v>N/A</v>
      </c>
      <c r="BU4" s="111" t="str">
        <f ca="1">RESULTADOS!AY21</f>
        <v>Falla</v>
      </c>
      <c r="BV4" s="111" t="str">
        <f ca="1">RESULTADOS!AZ21</f>
        <v>Pasa</v>
      </c>
      <c r="BW4" s="111" t="str">
        <f ca="1">RESULTADOS!BA21</f>
        <v>Falla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Falla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Presentación electrónica e impresos normalizados</v>
      </c>
      <c r="V5" s="113" t="str">
        <f t="shared" si="0"/>
        <v>Página web</v>
      </c>
      <c r="W5" s="113" t="str">
        <v>Pagina tipo</v>
      </c>
      <c r="X5" s="113" t="str">
        <f>RESULTADOS!D22</f>
        <v>https://www.comunidad.madrid/tacp/el-tribunal/presentacion-electronica-e-impresos-normalizados</v>
      </c>
      <c r="Y5" s="113" t="str">
        <v>Home &gt; El Tribunal &gt; Presentacion Electronica</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Pasa</v>
      </c>
      <c r="BN5" s="111" t="str">
        <f ca="1">RESULTADOS!AR22</f>
        <v>Pasa</v>
      </c>
      <c r="BO5" s="111" t="str">
        <f ca="1">RESULTADOS!AS22</f>
        <v>N/A</v>
      </c>
      <c r="BP5" s="111" t="str">
        <f ca="1">RESULTADOS!AT22</f>
        <v>Falla</v>
      </c>
      <c r="BQ5" s="111" t="str">
        <f ca="1">RESULTADOS!AU22</f>
        <v>N/A</v>
      </c>
      <c r="BR5" s="111" t="str">
        <f ca="1">RESULTADOS!AV22</f>
        <v>Falla</v>
      </c>
      <c r="BS5" s="111" t="str">
        <f ca="1">RESULTADOS!AW22</f>
        <v>Falla</v>
      </c>
      <c r="BT5" s="111" t="str">
        <f ca="1">RESULTADOS!AX22</f>
        <v>N/A</v>
      </c>
      <c r="BU5" s="111" t="str">
        <f ca="1">RESULTADOS!AY22</f>
        <v>Falla</v>
      </c>
      <c r="BV5" s="111" t="str">
        <f ca="1">RESULTADOS!AZ22</f>
        <v>Pasa</v>
      </c>
      <c r="BW5" s="111" t="str">
        <f ca="1">RESULTADOS!BA22</f>
        <v>Falla</v>
      </c>
      <c r="BX5" s="111" t="str">
        <f ca="1">RESULTADOS!BB22</f>
        <v>Pasa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Falla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Preguntas frecuentes</v>
      </c>
      <c r="V6" s="113" t="str">
        <f t="shared" si="0"/>
        <v>Página web</v>
      </c>
      <c r="W6" s="113" t="str">
        <v>Ayuda</v>
      </c>
      <c r="X6" s="113" t="str">
        <f>RESULTADOS!D23</f>
        <v>https://www.comunidad.madrid/tacp/faq-page</v>
      </c>
      <c r="Y6" s="113" t="str">
        <v>Home &gt; El Tribunal &gt; Preguntas frecuentes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Pasa</v>
      </c>
      <c r="BN6" s="111" t="str">
        <f ca="1">RESULTADOS!AR23</f>
        <v>Pasa</v>
      </c>
      <c r="BO6" s="111" t="str">
        <f ca="1">RESULTADOS!AS23</f>
        <v>N/A</v>
      </c>
      <c r="BP6" s="111" t="str">
        <f ca="1">RESULTADOS!AT23</f>
        <v>Falla</v>
      </c>
      <c r="BQ6" s="111" t="str">
        <f ca="1">RESULTADOS!AU23</f>
        <v>N/A</v>
      </c>
      <c r="BR6" s="111" t="str">
        <f ca="1">RESULTADOS!AV23</f>
        <v>Falla</v>
      </c>
      <c r="BS6" s="111" t="str">
        <f ca="1">RESULTADOS!AW23</f>
        <v>Falla</v>
      </c>
      <c r="BT6" s="111" t="str">
        <f ca="1">RESULTADOS!AX23</f>
        <v>N/A</v>
      </c>
      <c r="BU6" s="111" t="str">
        <f ca="1">RESULTADOS!AY23</f>
        <v>Falla</v>
      </c>
      <c r="BV6" s="111" t="str">
        <f ca="1">RESULTADOS!AZ23</f>
        <v>Pasa</v>
      </c>
      <c r="BW6" s="111" t="str">
        <f ca="1">RESULTADOS!BA23</f>
        <v>Falla</v>
      </c>
      <c r="BX6" s="111" t="str">
        <f ca="1">RESULTADOS!BB23</f>
        <v>Pasa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Falla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(HISTÓRICO) Resoluciones de las reclamaciones de acceso a información pública</v>
      </c>
      <c r="V7" s="113" t="str">
        <f t="shared" si="0"/>
        <v>Página web</v>
      </c>
      <c r="W7" s="113" t="str">
        <v>Pagina tipo</v>
      </c>
      <c r="X7" s="113" t="str">
        <f>RESULTADOS!D24</f>
        <v>https://www.comunidad.madrid/tacp/el-tribunal/historico-resoluciones-de-las-reclamaciones-de-acceso-informacion-publica</v>
      </c>
      <c r="Y7" s="113" t="str">
        <v>Home &gt; El Tribunal &gt; Historico Resoluciones De Las Reclamaciones De Acceso Informacion Publica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Falla</v>
      </c>
      <c r="BO7" s="111" t="str">
        <f ca="1">RESULTADOS!AS24</f>
        <v>N/A</v>
      </c>
      <c r="BP7" s="111" t="str">
        <f ca="1">RESULTADOS!AT24</f>
        <v>Falla</v>
      </c>
      <c r="BQ7" s="111" t="str">
        <f ca="1">RESULTADOS!AU24</f>
        <v>N/A</v>
      </c>
      <c r="BR7" s="111" t="str">
        <f ca="1">RESULTADOS!AV24</f>
        <v>Falla</v>
      </c>
      <c r="BS7" s="111" t="str">
        <f ca="1">RESULTADOS!AW24</f>
        <v>Falla</v>
      </c>
      <c r="BT7" s="111" t="str">
        <f ca="1">RESULTADOS!AX24</f>
        <v>N/A</v>
      </c>
      <c r="BU7" s="111" t="str">
        <f ca="1">RESULTADOS!AY24</f>
        <v>Falla</v>
      </c>
      <c r="BV7" s="111" t="str">
        <f ca="1">RESULTADOS!AZ24</f>
        <v>Pasa</v>
      </c>
      <c r="BW7" s="111" t="str">
        <f ca="1">RESULTADOS!BA24</f>
        <v>Falla</v>
      </c>
      <c r="BX7" s="111" t="str">
        <f ca="1">RESULTADOS!BB24</f>
        <v>Pasa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Falla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Memorias</v>
      </c>
      <c r="V8" s="113" t="str">
        <f t="shared" si="0"/>
        <v>Página web</v>
      </c>
      <c r="W8" s="113" t="str">
        <v>Pagina tipo</v>
      </c>
      <c r="X8" s="113" t="str">
        <f>RESULTADOS!D25</f>
        <v>https://www.comunidad.madrid/tacp/memorias</v>
      </c>
      <c r="Y8" s="113" t="str">
        <v xml:space="preserve">Home &gt; Publicaciones &gt; Memorias </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Pasa</v>
      </c>
      <c r="BN8" s="111" t="str">
        <f ca="1">RESULTADOS!AR25</f>
        <v>Pasa</v>
      </c>
      <c r="BO8" s="111" t="str">
        <f ca="1">RESULTADOS!AS25</f>
        <v>N/A</v>
      </c>
      <c r="BP8" s="111" t="str">
        <f ca="1">RESULTADOS!AT25</f>
        <v>Falla</v>
      </c>
      <c r="BQ8" s="111" t="str">
        <f ca="1">RESULTADOS!AU25</f>
        <v>N/A</v>
      </c>
      <c r="BR8" s="111" t="str">
        <f ca="1">RESULTADOS!AV25</f>
        <v>Falla</v>
      </c>
      <c r="BS8" s="111" t="str">
        <f ca="1">RESULTADOS!AW25</f>
        <v>Falla</v>
      </c>
      <c r="BT8" s="111" t="str">
        <f ca="1">RESULTADOS!AX25</f>
        <v>N/A</v>
      </c>
      <c r="BU8" s="111" t="str">
        <f ca="1">RESULTADOS!AY25</f>
        <v>Falla</v>
      </c>
      <c r="BV8" s="111" t="str">
        <f ca="1">RESULTADOS!AZ25</f>
        <v>Pasa</v>
      </c>
      <c r="BW8" s="111" t="str">
        <f ca="1">RESULTADOS!BA25</f>
        <v>Falla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Falla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Memoria Año 2021</v>
      </c>
      <c r="V9" s="113" t="str">
        <f t="shared" si="0"/>
        <v>Página web</v>
      </c>
      <c r="W9" s="113" t="str">
        <v>Aleatoria</v>
      </c>
      <c r="X9" s="113" t="str">
        <f>RESULTADOS!D26</f>
        <v>https://www.comunidad.madrid/tacp/publicaciones/memorias/memoria-del-tribunal-administrativo-de-contratacion-publica-de-la-comunidad</v>
      </c>
      <c r="Y9" s="113" t="str">
        <v>Home &gt; Publicaciones &gt; Memorias &gt; Memoria Año 2021</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Pasa</v>
      </c>
      <c r="BN9" s="111" t="str">
        <f ca="1">RESULTADOS!AR26</f>
        <v>Pasa</v>
      </c>
      <c r="BO9" s="111" t="str">
        <f ca="1">RESULTADOS!AS26</f>
        <v>N/A</v>
      </c>
      <c r="BP9" s="111" t="str">
        <f ca="1">RESULTADOS!AT26</f>
        <v>Falla</v>
      </c>
      <c r="BQ9" s="111" t="str">
        <f ca="1">RESULTADOS!AU26</f>
        <v>N/A</v>
      </c>
      <c r="BR9" s="111" t="str">
        <f ca="1">RESULTADOS!AV26</f>
        <v>Falla</v>
      </c>
      <c r="BS9" s="111" t="str">
        <f ca="1">RESULTADOS!AW26</f>
        <v>Falla</v>
      </c>
      <c r="BT9" s="111" t="str">
        <f ca="1">RESULTADOS!AX26</f>
        <v>N/A</v>
      </c>
      <c r="BU9" s="111" t="str">
        <f ca="1">RESULTADOS!AY26</f>
        <v>Falla</v>
      </c>
      <c r="BV9" s="111" t="str">
        <f ca="1">RESULTADOS!AZ26</f>
        <v>Pasa</v>
      </c>
      <c r="BW9" s="111" t="str">
        <f ca="1">RESULTADOS!BA26</f>
        <v>Falla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Falla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Tribunal Administrativo de Contratación Pública</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Estudio</v>
      </c>
      <c r="V10" s="113" t="str">
        <f t="shared" si="0"/>
        <v>Página web</v>
      </c>
      <c r="W10" s="113" t="str">
        <v>Aleatoria</v>
      </c>
      <c r="X10" s="113" t="str">
        <f>RESULTADOS!D27</f>
        <v>https://www.comunidad.madrid/tacp/estudios</v>
      </c>
      <c r="Y10" s="113" t="str">
        <v>Home &gt; Publicaciones &gt; Estudios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Pasa</v>
      </c>
      <c r="BN10" s="111" t="str">
        <f ca="1">RESULTADOS!AR27</f>
        <v>Pasa</v>
      </c>
      <c r="BO10" s="111" t="str">
        <f ca="1">RESULTADOS!AS27</f>
        <v>N/A</v>
      </c>
      <c r="BP10" s="111" t="str">
        <f ca="1">RESULTADOS!AT27</f>
        <v>Falla</v>
      </c>
      <c r="BQ10" s="111" t="str">
        <f ca="1">RESULTADOS!AU27</f>
        <v>N/A</v>
      </c>
      <c r="BR10" s="111" t="str">
        <f ca="1">RESULTADOS!AV27</f>
        <v>Falla</v>
      </c>
      <c r="BS10" s="111" t="str">
        <f ca="1">RESULTADOS!AW27</f>
        <v>Falla</v>
      </c>
      <c r="BT10" s="111" t="str">
        <f ca="1">RESULTADOS!AX27</f>
        <v>N/A</v>
      </c>
      <c r="BU10" s="111" t="str">
        <f ca="1">RESULTADOS!AY27</f>
        <v>Falla</v>
      </c>
      <c r="BV10" s="111" t="str">
        <f ca="1">RESULTADOS!AZ27</f>
        <v>Pasa</v>
      </c>
      <c r="BW10" s="111" t="str">
        <f ca="1">RESULTADOS!BA27</f>
        <v>Falla</v>
      </c>
      <c r="BX10" s="111" t="str">
        <f ca="1">RESULTADOS!BB27</f>
        <v>Pasa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Falla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https://www.comunidad.madrid/tacp/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 xml:space="preserve">Buscador de resoluciones </v>
      </c>
      <c r="V11" s="113" t="str">
        <f t="shared" si="0"/>
        <v>Página web</v>
      </c>
      <c r="W11" s="113" t="str">
        <v>Búsqueda</v>
      </c>
      <c r="X11" s="113" t="str">
        <f>RESULTADOS!D28</f>
        <v>https://www.comunidad.madrid/tacp/busquedaresoluciones</v>
      </c>
      <c r="Y11" s="113" t="str">
        <v xml:space="preserve">Home &gt; Buscador de resoluciones </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Falla</v>
      </c>
      <c r="BQ11" s="111" t="str">
        <f ca="1">RESULTADOS!AU28</f>
        <v>N/A</v>
      </c>
      <c r="BR11" s="111" t="str">
        <f ca="1">RESULTADOS!AV28</f>
        <v>Falla</v>
      </c>
      <c r="BS11" s="111" t="str">
        <f ca="1">RESULTADOS!AW28</f>
        <v>Falla</v>
      </c>
      <c r="BT11" s="111" t="str">
        <f ca="1">RESULTADOS!AX28</f>
        <v>N/A</v>
      </c>
      <c r="BU11" s="111" t="str">
        <f ca="1">RESULTADOS!AY28</f>
        <v>Falla</v>
      </c>
      <c r="BV11" s="111" t="str">
        <f ca="1">RESULTADOS!AZ28</f>
        <v>Falla</v>
      </c>
      <c r="BW11" s="111" t="str">
        <f ca="1">RESULTADOS!BA28</f>
        <v>Falla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N/A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Falla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Resolución número 4002025</v>
      </c>
      <c r="V12" s="113" t="str">
        <f t="shared" si="0"/>
        <v>Página web</v>
      </c>
      <c r="W12" s="113" t="str">
        <v>Aleatoria</v>
      </c>
      <c r="X12" s="113" t="str">
        <f>RESULTADOS!D29</f>
        <v>https://www.comunidad.madrid/tacp/resolucion/4002025</v>
      </c>
      <c r="Y12" s="113" t="str">
        <v>Home &gt; Buscador de resoluciones &gt; Resolución número 4002025</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Pasa</v>
      </c>
      <c r="BN12" s="111" t="str">
        <f ca="1">RESULTADOS!AR29</f>
        <v>Pasa</v>
      </c>
      <c r="BO12" s="111" t="str">
        <f ca="1">RESULTADOS!AS29</f>
        <v>N/A</v>
      </c>
      <c r="BP12" s="111" t="str">
        <f ca="1">RESULTADOS!AT29</f>
        <v>Falla</v>
      </c>
      <c r="BQ12" s="111" t="str">
        <f ca="1">RESULTADOS!AU29</f>
        <v>N/A</v>
      </c>
      <c r="BR12" s="111" t="str">
        <f ca="1">RESULTADOS!AV29</f>
        <v>Falla</v>
      </c>
      <c r="BS12" s="111" t="str">
        <f ca="1">RESULTADOS!AW29</f>
        <v>Falla</v>
      </c>
      <c r="BT12" s="111" t="str">
        <f ca="1">RESULTADOS!AX29</f>
        <v>N/A</v>
      </c>
      <c r="BU12" s="111" t="str">
        <f ca="1">RESULTADOS!AY29</f>
        <v>Falla</v>
      </c>
      <c r="BV12" s="111" t="str">
        <f ca="1">RESULTADOS!AZ29</f>
        <v>Pasa</v>
      </c>
      <c r="BW12" s="111" t="str">
        <f ca="1">RESULTADOS!BA29</f>
        <v>Falla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Falla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Resolver  recursos y reclamaciones sobre procedimientos de contratación pública de entidades del sector público, actuando como una instancia de control y arbitraje para asegurar la legalidad y transparencia en la adjudicación de contratos.</v>
      </c>
      <c r="E13" s="109" t="s">
        <v>58</v>
      </c>
      <c r="F13" s="112" t="str">
        <f>'02.Tecnologías'!I10</f>
        <v>No</v>
      </c>
      <c r="G13" s="112">
        <f>'02.Tecnologías'!K23</f>
        <v>0</v>
      </c>
      <c r="H13" s="112">
        <f>'02.Tecnologías'!L23</f>
        <v>0</v>
      </c>
      <c r="I13" s="162"/>
      <c r="J13" s="162"/>
      <c r="K13" t="s">
        <v>473</v>
      </c>
      <c r="L13" s="164" t="str">
        <f ca="1">RESULTADOS!E8</f>
        <v>26 (28,26 %)</v>
      </c>
      <c r="M13" s="164" t="str">
        <f ca="1">RESULTADOS!F8</f>
        <v>17 (18,48 %)</v>
      </c>
      <c r="N13" s="164" t="str">
        <f ca="1">RESULTADOS!G8</f>
        <v>49 (53,26 %)</v>
      </c>
      <c r="O13" s="113">
        <f ca="1">RESULTADOS!H8</f>
        <v>0</v>
      </c>
      <c r="P13" s="113">
        <f ca="1">RESULTADOS!I8</f>
        <v>0</v>
      </c>
      <c r="T13" s="113">
        <f>RESULTADOS!B30</f>
        <v>11</v>
      </c>
      <c r="U13" s="113" t="str">
        <f>RESULTADOS!C30</f>
        <v>Noticias</v>
      </c>
      <c r="V13" s="113" t="str">
        <f t="shared" si="0"/>
        <v>Página web</v>
      </c>
      <c r="W13" s="113" t="str">
        <v>Pagina tipo</v>
      </c>
      <c r="X13" s="113" t="str">
        <f>RESULTADOS!D30</f>
        <v>https://www.comunidad.madrid/tacp/noticias</v>
      </c>
      <c r="Y13" s="113" t="str">
        <v>Home &gt; Novedades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Pasa</v>
      </c>
      <c r="BN13" s="111" t="str">
        <f ca="1">RESULTADOS!AR30</f>
        <v>Pasa</v>
      </c>
      <c r="BO13" s="111" t="str">
        <f ca="1">RESULTADOS!AS30</f>
        <v>N/A</v>
      </c>
      <c r="BP13" s="111" t="str">
        <f ca="1">RESULTADOS!AT30</f>
        <v>Falla</v>
      </c>
      <c r="BQ13" s="111" t="str">
        <f ca="1">RESULTADOS!AU30</f>
        <v>N/A</v>
      </c>
      <c r="BR13" s="111" t="str">
        <f ca="1">RESULTADOS!AV30</f>
        <v>Falla</v>
      </c>
      <c r="BS13" s="111" t="str">
        <f ca="1">RESULTADOS!AW30</f>
        <v>Falla</v>
      </c>
      <c r="BT13" s="111" t="str">
        <f ca="1">RESULTADOS!AX30</f>
        <v>N/A</v>
      </c>
      <c r="BU13" s="111" t="str">
        <f ca="1">RESULTADOS!AY30</f>
        <v>Falla</v>
      </c>
      <c r="BV13" s="111" t="str">
        <f ca="1">RESULTADOS!AZ30</f>
        <v>Pasa</v>
      </c>
      <c r="BW13" s="111" t="str">
        <f ca="1">RESULTADOS!BA30</f>
        <v>Falla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Falla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Falla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46029</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Presentacion Electronica e Impresos</v>
      </c>
      <c r="V14" s="113" t="str">
        <f t="shared" si="0"/>
        <v>Página web</v>
      </c>
      <c r="W14" s="113" t="str">
        <v>Pagina tipo</v>
      </c>
      <c r="X14" s="113" t="str">
        <f>RESULTADOS!D31</f>
        <v>https://www.comunidad.madrid/tacp/novedades/presentacion-electronica-e-impresos-normalizados</v>
      </c>
      <c r="Y14" s="113" t="str">
        <v>Home &gt; Novedades &gt; Presentacion Electronica e Impresos Normalizados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Pasa</v>
      </c>
      <c r="BN14" s="111" t="str">
        <f ca="1">RESULTADOS!AR31</f>
        <v>Pasa</v>
      </c>
      <c r="BO14" s="111" t="str">
        <f ca="1">RESULTADOS!AS31</f>
        <v>N/A</v>
      </c>
      <c r="BP14" s="111" t="str">
        <f ca="1">RESULTADOS!AT31</f>
        <v>Falla</v>
      </c>
      <c r="BQ14" s="111" t="str">
        <f ca="1">RESULTADOS!AU31</f>
        <v>N/A</v>
      </c>
      <c r="BR14" s="111" t="str">
        <f ca="1">RESULTADOS!AV31</f>
        <v>Falla</v>
      </c>
      <c r="BS14" s="111" t="str">
        <f ca="1">RESULTADOS!AW31</f>
        <v>Falla</v>
      </c>
      <c r="BT14" s="111" t="str">
        <f ca="1">RESULTADOS!AX31</f>
        <v>N/A</v>
      </c>
      <c r="BU14" s="111" t="str">
        <f ca="1">RESULTADOS!AY31</f>
        <v>Falla</v>
      </c>
      <c r="BV14" s="111" t="str">
        <f ca="1">RESULTADOS!AZ31</f>
        <v>Pasa</v>
      </c>
      <c r="BW14" s="111" t="str">
        <f ca="1">RESULTADOS!BA31</f>
        <v>Falla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Falla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Resolución número 5352025</v>
      </c>
      <c r="V15" s="113" t="str">
        <f t="shared" si="0"/>
        <v>Página web</v>
      </c>
      <c r="W15" s="113" t="str">
        <v>Pagina tipo</v>
      </c>
      <c r="X15" s="113" t="str">
        <f>RESULTADOS!D32</f>
        <v>https://www.comunidad.madrid/tacp/resolucion/5352025</v>
      </c>
      <c r="Y15" s="113" t="str">
        <v>Home &gt; Resolución número 5352025</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Pasa</v>
      </c>
      <c r="BN15" s="111" t="str">
        <f ca="1">RESULTADOS!AR32</f>
        <v>Pasa</v>
      </c>
      <c r="BO15" s="111" t="str">
        <f ca="1">RESULTADOS!AS32</f>
        <v>N/A</v>
      </c>
      <c r="BP15" s="111" t="str">
        <f ca="1">RESULTADOS!AT32</f>
        <v>Falla</v>
      </c>
      <c r="BQ15" s="111" t="str">
        <f ca="1">RESULTADOS!AU32</f>
        <v>N/A</v>
      </c>
      <c r="BR15" s="111" t="str">
        <f ca="1">RESULTADOS!AV32</f>
        <v>Falla</v>
      </c>
      <c r="BS15" s="111" t="str">
        <f ca="1">RESULTADOS!AW32</f>
        <v>Falla</v>
      </c>
      <c r="BT15" s="111" t="str">
        <f ca="1">RESULTADOS!AX32</f>
        <v>N/A</v>
      </c>
      <c r="BU15" s="111" t="str">
        <f ca="1">RESULTADOS!AY32</f>
        <v>Falla</v>
      </c>
      <c r="BV15" s="111" t="str">
        <f ca="1">RESULTADOS!AZ32</f>
        <v>Pasa</v>
      </c>
      <c r="BW15" s="111" t="str">
        <f ca="1">RESULTADOS!BA32</f>
        <v>Falla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Falla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XVII Jornada de coordinación de tribunales</v>
      </c>
      <c r="V16" s="113" t="str">
        <f t="shared" si="0"/>
        <v>Página web</v>
      </c>
      <c r="W16" s="113" t="str">
        <v>Pagina tipo</v>
      </c>
      <c r="X16" s="113" t="str">
        <f>RESULTADOS!D33</f>
        <v>https://www.comunidad.madrid/es/tacp/xvii-jornada-de-coordinacion-de-tribunales</v>
      </c>
      <c r="Y16" s="113" t="str">
        <v>Home &gt; XVII Jornada de coordinación de tribunales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Pasa</v>
      </c>
      <c r="BN16" s="111" t="str">
        <f ca="1">RESULTADOS!AR33</f>
        <v>Pasa</v>
      </c>
      <c r="BO16" s="111" t="str">
        <f ca="1">RESULTADOS!AS33</f>
        <v>N/A</v>
      </c>
      <c r="BP16" s="111" t="str">
        <f ca="1">RESULTADOS!AT33</f>
        <v>Falla</v>
      </c>
      <c r="BQ16" s="111" t="str">
        <f ca="1">RESULTADOS!AU33</f>
        <v>N/A</v>
      </c>
      <c r="BR16" s="111" t="str">
        <f ca="1">RESULTADOS!AV33</f>
        <v>Falla</v>
      </c>
      <c r="BS16" s="111" t="str">
        <f ca="1">RESULTADOS!AW33</f>
        <v>Falla</v>
      </c>
      <c r="BT16" s="111" t="str">
        <f ca="1">RESULTADOS!AX33</f>
        <v>Pasa</v>
      </c>
      <c r="BU16" s="111" t="str">
        <f ca="1">RESULTADOS!AY33</f>
        <v>Falla</v>
      </c>
      <c r="BV16" s="111" t="str">
        <f ca="1">RESULTADOS!AZ33</f>
        <v>Pasa</v>
      </c>
      <c r="BW16" s="111" t="str">
        <f ca="1">RESULTADOS!BA33</f>
        <v>Falla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Falla</v>
      </c>
      <c r="CH16" s="111" t="str">
        <f ca="1">RESULTADOS!BL33</f>
        <v>Pasa</v>
      </c>
      <c r="CI16" s="111" t="str">
        <f ca="1">RESULTADOS!BM33</f>
        <v>Pasa</v>
      </c>
      <c r="CJ16" s="111" t="str">
        <f ca="1">RESULTADOS!BN33</f>
        <v>Falla</v>
      </c>
      <c r="CK16" s="111" t="str">
        <f ca="1">RESULTADOS!BO33</f>
        <v>Falla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Falla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N/A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475</v>
      </c>
      <c r="T17" s="113">
        <f>RESULTADOS!B34</f>
        <v>15</v>
      </c>
      <c r="U17" s="113" t="str">
        <f>RESULTADOS!C34</f>
        <v>Contacte con nosotros</v>
      </c>
      <c r="V17" s="113" t="str">
        <f t="shared" si="0"/>
        <v>Página web</v>
      </c>
      <c r="W17" s="113" t="str">
        <v>Contacto</v>
      </c>
      <c r="X17" s="113" t="str">
        <f>RESULTADOS!D34</f>
        <v>https://www.comunidad.madrid/es/tacp/contact</v>
      </c>
      <c r="Y17" s="113" t="str">
        <v>Home &gt; Contacte con nosotros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N/A</v>
      </c>
      <c r="BP17" s="111" t="str">
        <f ca="1">RESULTADOS!AT34</f>
        <v>Falla</v>
      </c>
      <c r="BQ17" s="111" t="str">
        <f ca="1">RESULTADOS!AU34</f>
        <v>N/A</v>
      </c>
      <c r="BR17" s="111" t="str">
        <f ca="1">RESULTADOS!AV34</f>
        <v>Falla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Pasa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Falla</v>
      </c>
      <c r="CR17" s="111" t="str">
        <f ca="1">RESULTADOS!BV34</f>
        <v>Pasa</v>
      </c>
      <c r="CS17" s="111" t="str">
        <f ca="1">RESULTADOS!BW34</f>
        <v>Pasa</v>
      </c>
      <c r="CT17" s="111" t="str">
        <f ca="1">RESULTADOS!BX34</f>
        <v>Pasa</v>
      </c>
      <c r="CU17" s="111" t="str">
        <f ca="1">RESULTADOS!BY34</f>
        <v>Pasa</v>
      </c>
      <c r="CV17" s="111" t="str">
        <f ca="1">RESULTADOS!BZ34</f>
        <v>Falla</v>
      </c>
      <c r="CW17" s="111" t="str">
        <f ca="1">RESULTADOS!CA34</f>
        <v>Falla</v>
      </c>
      <c r="CX17" s="111" t="str">
        <f ca="1">RESULTADOS!CB34</f>
        <v>Falla</v>
      </c>
      <c r="CY17" s="111" t="str">
        <f ca="1">RESULTADOS!CC34</f>
        <v>Pasa</v>
      </c>
      <c r="CZ17" s="111" t="str">
        <f ca="1">RESULTADOS!CD34</f>
        <v>N/A</v>
      </c>
      <c r="DA17" s="111" t="str">
        <f ca="1">RESULTADOS!CE34</f>
        <v>Pasa</v>
      </c>
      <c r="DB17" s="111" t="str">
        <f ca="1">RESULTADOS!CF34</f>
        <v>Falla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433</v>
      </c>
      <c r="M18" s="171">
        <f ca="1">RESULTADOS!M8</f>
        <v>0.23532608695652174</v>
      </c>
      <c r="T18" s="113">
        <f>RESULTADOS!B35</f>
        <v>16</v>
      </c>
      <c r="U18" s="113" t="str">
        <f>RESULTADOS!C35</f>
        <v>Contacto</v>
      </c>
      <c r="V18" s="113" t="str">
        <f t="shared" si="0"/>
        <v>Página web</v>
      </c>
      <c r="W18" s="113" t="str">
        <v>Contacto</v>
      </c>
      <c r="X18" s="113" t="str">
        <f>RESULTADOS!D35</f>
        <v>https://www.comunidad.madrid/tacp/contacto</v>
      </c>
      <c r="Y18" s="113" t="str">
        <v>Home &gt;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Pasa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Pasa</v>
      </c>
      <c r="BV18" s="111" t="str">
        <f ca="1">RESULTADOS!AZ35</f>
        <v>Pasa</v>
      </c>
      <c r="BW18" s="111" t="str">
        <f ca="1">RESULTADOS!BA35</f>
        <v>Pasa</v>
      </c>
      <c r="BX18" s="111" t="str">
        <f ca="1">RESULTADOS!BB35</f>
        <v>Pasa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Falla</v>
      </c>
      <c r="CR18" s="111" t="str">
        <f ca="1">RESULTADOS!BV35</f>
        <v>Pasa</v>
      </c>
      <c r="CS18" s="111" t="str">
        <f ca="1">RESULTADOS!BW35</f>
        <v>N/A</v>
      </c>
      <c r="CT18" s="111" t="str">
        <f ca="1">RESULTADOS!BX35</f>
        <v>Pasa</v>
      </c>
      <c r="CU18" s="111" t="str">
        <f ca="1">RESULTADOS!BY35</f>
        <v>Pasa</v>
      </c>
      <c r="CV18" s="111" t="str">
        <f ca="1">RESULTADOS!BZ35</f>
        <v>N/A</v>
      </c>
      <c r="CW18" s="111" t="str">
        <f ca="1">RESULTADOS!CA35</f>
        <v>N/A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188</v>
      </c>
      <c r="M19" s="171">
        <f ca="1">RESULTADOS!M9</f>
        <v>0.10217391304347827</v>
      </c>
      <c r="T19" s="113">
        <f>RESULTADOS!B36</f>
        <v>17</v>
      </c>
      <c r="U19" s="113" t="str">
        <f>RESULTADOS!C36</f>
        <v>Privacidad</v>
      </c>
      <c r="V19" s="113" t="str">
        <f t="shared" si="0"/>
        <v>Página web</v>
      </c>
      <c r="W19" s="113" t="str">
        <v>Legal</v>
      </c>
      <c r="X19" s="113" t="str">
        <f>RESULTADOS!D36</f>
        <v>https://www.comunidad.madrid/tacp/privacidad</v>
      </c>
      <c r="Y19" s="113" t="str">
        <v>Home &gt; Privacidad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N/A</v>
      </c>
      <c r="BM19" s="111" t="str">
        <f ca="1">RESULTADOS!AQ36</f>
        <v>Pasa</v>
      </c>
      <c r="BN19" s="111" t="str">
        <f ca="1">RESULTADOS!AR36</f>
        <v>Pasa</v>
      </c>
      <c r="BO19" s="111" t="str">
        <f ca="1">RESULTADOS!AS36</f>
        <v>N/A</v>
      </c>
      <c r="BP19" s="111" t="str">
        <f ca="1">RESULTADOS!AT36</f>
        <v>N/A</v>
      </c>
      <c r="BQ19" s="111" t="str">
        <f ca="1">RESULTADOS!AU36</f>
        <v>N/A</v>
      </c>
      <c r="BR19" s="111" t="str">
        <f ca="1">RESULTADOS!AV36</f>
        <v>Pasa</v>
      </c>
      <c r="BS19" s="111" t="str">
        <f ca="1">RESULTADOS!AW36</f>
        <v>Pasa</v>
      </c>
      <c r="BT19" s="111" t="str">
        <f ca="1">RESULTADOS!AX36</f>
        <v>N/A</v>
      </c>
      <c r="BU19" s="111" t="str">
        <f ca="1">RESULTADOS!AY36</f>
        <v>Pasa</v>
      </c>
      <c r="BV19" s="111" t="str">
        <f ca="1">RESULTADOS!AZ36</f>
        <v>Pasa</v>
      </c>
      <c r="BW19" s="111" t="str">
        <f ca="1">RESULTADOS!BA36</f>
        <v>Pasa</v>
      </c>
      <c r="BX19" s="111" t="str">
        <f ca="1">RESULTADOS!BB36</f>
        <v>Pasa</v>
      </c>
      <c r="BY19" s="111" t="str">
        <f ca="1">RESULTADOS!BC36</f>
        <v>N/A</v>
      </c>
      <c r="BZ19" s="111" t="str">
        <f ca="1">RESULTADOS!BD36</f>
        <v>N/A</v>
      </c>
      <c r="CA19" s="111" t="str">
        <f ca="1">RESULTADOS!BE36</f>
        <v>N/A</v>
      </c>
      <c r="CB19" s="111" t="str">
        <f ca="1">RESULTADOS!BF36</f>
        <v>N/A</v>
      </c>
      <c r="CC19" s="111" t="str">
        <f ca="1">RESULTADOS!BG36</f>
        <v>N/A</v>
      </c>
      <c r="CD19" s="111" t="str">
        <f ca="1">RESULTADOS!BH36</f>
        <v>N/A</v>
      </c>
      <c r="CE19" s="111" t="str">
        <f ca="1">RESULTADOS!BI36</f>
        <v>Falla</v>
      </c>
      <c r="CF19" s="111" t="str">
        <f ca="1">RESULTADOS!BJ36</f>
        <v>Pasa</v>
      </c>
      <c r="CG19" s="111" t="str">
        <f ca="1">RESULTADOS!BK36</f>
        <v>N/A</v>
      </c>
      <c r="CH19" s="111" t="str">
        <f ca="1">RESULTADOS!BL36</f>
        <v>Pasa</v>
      </c>
      <c r="CI19" s="111" t="str">
        <f ca="1">RESULTADOS!BM36</f>
        <v>Pasa</v>
      </c>
      <c r="CJ19" s="111" t="str">
        <f ca="1">RESULTADOS!BN36</f>
        <v>Pasa</v>
      </c>
      <c r="CK19" s="111" t="str">
        <f ca="1">RESULTADOS!BO36</f>
        <v>N/A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Falla</v>
      </c>
      <c r="CR19" s="111" t="str">
        <f ca="1">RESULTADOS!BV36</f>
        <v>Pasa</v>
      </c>
      <c r="CS19" s="111" t="str">
        <f ca="1">RESULTADOS!BW36</f>
        <v>N/A</v>
      </c>
      <c r="CT19" s="111" t="str">
        <f ca="1">RESULTADOS!BX36</f>
        <v>Pasa</v>
      </c>
      <c r="CU19" s="111" t="str">
        <f ca="1">RESULTADOS!BY36</f>
        <v>Pasa</v>
      </c>
      <c r="CV19" s="111" t="str">
        <f ca="1">RESULTADOS!BZ36</f>
        <v>N/A</v>
      </c>
      <c r="CW19" s="111" t="str">
        <f ca="1">RESULTADOS!CA36</f>
        <v>N/A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1219</v>
      </c>
      <c r="M20" s="171">
        <f ca="1">RESULTADOS!M10</f>
        <v>0.66249999999999998</v>
      </c>
      <c r="T20" s="113">
        <f>RESULTADOS!B37</f>
        <v>18</v>
      </c>
      <c r="U20" s="113" t="str">
        <f>RESULTADOS!C37</f>
        <v>Aviso Legal</v>
      </c>
      <c r="V20" s="113" t="str">
        <f t="shared" si="0"/>
        <v>Página web</v>
      </c>
      <c r="W20" s="113" t="str">
        <v>Legal</v>
      </c>
      <c r="X20" s="113" t="str">
        <f>RESULTADOS!D37</f>
        <v>https://www.comunidad.madrid/tacp/aviso-legal</v>
      </c>
      <c r="Y20" s="113" t="str">
        <v>Home &gt; Aviso Legal</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N/A</v>
      </c>
      <c r="BM20" s="111" t="str">
        <f ca="1">RESULTADOS!AQ37</f>
        <v>Pasa</v>
      </c>
      <c r="BN20" s="111" t="str">
        <f ca="1">RESULTADOS!AR37</f>
        <v>Pasa</v>
      </c>
      <c r="BO20" s="111" t="str">
        <f ca="1">RESULTADOS!AS37</f>
        <v>N/A</v>
      </c>
      <c r="BP20" s="111" t="str">
        <f ca="1">RESULTADOS!AT37</f>
        <v>N/A</v>
      </c>
      <c r="BQ20" s="111" t="str">
        <f ca="1">RESULTADOS!AU37</f>
        <v>N/A</v>
      </c>
      <c r="BR20" s="111" t="str">
        <f ca="1">RESULTADOS!AV37</f>
        <v>Pasa</v>
      </c>
      <c r="BS20" s="111" t="str">
        <f ca="1">RESULTADOS!AW37</f>
        <v>Pasa</v>
      </c>
      <c r="BT20" s="111" t="str">
        <f ca="1">RESULTADOS!AX37</f>
        <v>N/A</v>
      </c>
      <c r="BU20" s="111" t="str">
        <f ca="1">RESULTADOS!AY37</f>
        <v>Pasa</v>
      </c>
      <c r="BV20" s="111" t="str">
        <f ca="1">RESULTADOS!AZ37</f>
        <v>Pasa</v>
      </c>
      <c r="BW20" s="111" t="str">
        <f ca="1">RESULTADOS!BA37</f>
        <v>Pasa</v>
      </c>
      <c r="BX20" s="111" t="str">
        <f ca="1">RESULTADOS!BB37</f>
        <v>Pasa</v>
      </c>
      <c r="BY20" s="111" t="str">
        <f ca="1">RESULTADOS!BC37</f>
        <v>N/A</v>
      </c>
      <c r="BZ20" s="111" t="str">
        <f ca="1">RESULTADOS!BD37</f>
        <v>N/A</v>
      </c>
      <c r="CA20" s="111" t="str">
        <f ca="1">RESULTADOS!BE37</f>
        <v>N/A</v>
      </c>
      <c r="CB20" s="111" t="str">
        <f ca="1">RESULTADOS!BF37</f>
        <v>N/A</v>
      </c>
      <c r="CC20" s="111" t="str">
        <f ca="1">RESULTADOS!BG37</f>
        <v>N/A</v>
      </c>
      <c r="CD20" s="111" t="str">
        <f ca="1">RESULTADOS!BH37</f>
        <v>N/A</v>
      </c>
      <c r="CE20" s="111" t="str">
        <f ca="1">RESULTADOS!BI37</f>
        <v>Falla</v>
      </c>
      <c r="CF20" s="111" t="str">
        <f ca="1">RESULTADOS!BJ37</f>
        <v>Pasa</v>
      </c>
      <c r="CG20" s="111" t="str">
        <f ca="1">RESULTADOS!BK37</f>
        <v>N/A</v>
      </c>
      <c r="CH20" s="111" t="str">
        <f ca="1">RESULTADOS!BL37</f>
        <v>Pasa</v>
      </c>
      <c r="CI20" s="111" t="str">
        <f ca="1">RESULTADOS!BM37</f>
        <v>Pasa</v>
      </c>
      <c r="CJ20" s="111" t="str">
        <f ca="1">RESULTADOS!BN37</f>
        <v>Pasa</v>
      </c>
      <c r="CK20" s="111" t="str">
        <f ca="1">RESULTADOS!BO37</f>
        <v>N/A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Falla</v>
      </c>
      <c r="CR20" s="111" t="str">
        <f ca="1">RESULTADOS!BV37</f>
        <v>Pasa</v>
      </c>
      <c r="CS20" s="111" t="str">
        <f ca="1">RESULTADOS!BW37</f>
        <v>N/A</v>
      </c>
      <c r="CT20" s="111" t="str">
        <f ca="1">RESULTADOS!BX37</f>
        <v>Pasa</v>
      </c>
      <c r="CU20" s="111" t="str">
        <f ca="1">RESULTADOS!BY37</f>
        <v>Pasa</v>
      </c>
      <c r="CV20" s="111" t="str">
        <f ca="1">RESULTADOS!BZ37</f>
        <v>N/A</v>
      </c>
      <c r="CW20" s="111" t="str">
        <f ca="1">RESULTADOS!CA37</f>
        <v>N/A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https://www.comunidad.madrid/tacp/sitemap</v>
      </c>
      <c r="Y21" s="113" t="str">
        <v>Home &gt; Sitemap</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Pasa</v>
      </c>
      <c r="BN21" s="111" t="str">
        <f ca="1">RESULTADOS!AR38</f>
        <v>Pasa</v>
      </c>
      <c r="BO21" s="111" t="str">
        <f ca="1">RESULTADOS!AS38</f>
        <v>N/A</v>
      </c>
      <c r="BP21" s="111" t="str">
        <f ca="1">RESULTADOS!AT38</f>
        <v>Falla</v>
      </c>
      <c r="BQ21" s="111" t="str">
        <f ca="1">RESULTADOS!AU38</f>
        <v>N/A</v>
      </c>
      <c r="BR21" s="111" t="str">
        <f ca="1">RESULTADOS!AV38</f>
        <v>Falla</v>
      </c>
      <c r="BS21" s="111" t="str">
        <f ca="1">RESULTADOS!AW38</f>
        <v>Falla</v>
      </c>
      <c r="BT21" s="111" t="str">
        <f ca="1">RESULTADOS!AX38</f>
        <v>N/A</v>
      </c>
      <c r="BU21" s="111" t="str">
        <f ca="1">RESULTADOS!AY38</f>
        <v>Falla</v>
      </c>
      <c r="BV21" s="111" t="str">
        <f ca="1">RESULTADOS!AZ38</f>
        <v>Pasa</v>
      </c>
      <c r="BW21" s="111" t="str">
        <f ca="1">RESULTADOS!BA38</f>
        <v>Falla</v>
      </c>
      <c r="BX21" s="111" t="str">
        <f ca="1">RESULTADOS!BB38</f>
        <v>Pasa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Falla</v>
      </c>
      <c r="CR21" s="111" t="str">
        <f ca="1">RESULTADOS!BV38</f>
        <v>Pasa</v>
      </c>
      <c r="CS21" s="111" t="str">
        <f ca="1">RESULTADOS!BW38</f>
        <v>N/A</v>
      </c>
      <c r="CT21" s="111" t="str">
        <f ca="1">RESULTADOS!BX38</f>
        <v>Pasa</v>
      </c>
      <c r="CU21" s="111" t="str">
        <f ca="1">RESULTADOS!BY38</f>
        <v>Pasa</v>
      </c>
      <c r="CV21" s="111" t="str">
        <f ca="1">RESULTADOS!BZ38</f>
        <v>N/A</v>
      </c>
      <c r="CW21" s="111" t="str">
        <f ca="1">RESULTADOS!CA38</f>
        <v>N/A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https://www.comunidad.madrid/tacp/accesibilidad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Pasa</v>
      </c>
      <c r="BM22" s="111" t="str">
        <f ca="1">RESULTADOS!AQ39</f>
        <v>Pasa</v>
      </c>
      <c r="BN22" s="111" t="str">
        <f ca="1">RESULTADOS!AR39</f>
        <v>Pasa</v>
      </c>
      <c r="BO22" s="111" t="str">
        <f ca="1">RESULTADOS!AS39</f>
        <v>N/A</v>
      </c>
      <c r="BP22" s="111" t="str">
        <f ca="1">RESULTADOS!AT39</f>
        <v>Falla</v>
      </c>
      <c r="BQ22" s="111" t="str">
        <f ca="1">RESULTADOS!AU39</f>
        <v>N/A</v>
      </c>
      <c r="BR22" s="111" t="str">
        <f ca="1">RESULTADOS!AV39</f>
        <v>Pasa</v>
      </c>
      <c r="BS22" s="111" t="str">
        <f ca="1">RESULTADOS!AW39</f>
        <v>Pasa</v>
      </c>
      <c r="BT22" s="111" t="str">
        <f ca="1">RESULTADOS!AX39</f>
        <v>N/A</v>
      </c>
      <c r="BU22" s="111" t="str">
        <f ca="1">RESULTADOS!AY39</f>
        <v>Pasa</v>
      </c>
      <c r="BV22" s="111" t="str">
        <f ca="1">RESULTADOS!AZ39</f>
        <v>Pasa</v>
      </c>
      <c r="BW22" s="111" t="str">
        <f ca="1">RESULTADOS!BA39</f>
        <v>Pasa</v>
      </c>
      <c r="BX22" s="111" t="str">
        <f ca="1">RESULTADOS!BB39</f>
        <v>Pasa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Pasa</v>
      </c>
      <c r="CH22" s="111" t="str">
        <f ca="1">RESULTADOS!BL39</f>
        <v>Pasa</v>
      </c>
      <c r="CI22" s="111" t="str">
        <f ca="1">RESULTADOS!BM39</f>
        <v>Pasa</v>
      </c>
      <c r="CJ22" s="111" t="str">
        <f ca="1">RESULTADOS!BN39</f>
        <v>Pasa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Falla</v>
      </c>
      <c r="CR22" s="111" t="str">
        <f ca="1">RESULTADOS!BV39</f>
        <v>Pasa</v>
      </c>
      <c r="CS22" s="111" t="str">
        <f ca="1">RESULTADOS!BW39</f>
        <v>N/A</v>
      </c>
      <c r="CT22" s="111" t="str">
        <f ca="1">RESULTADOS!BX39</f>
        <v>Pasa</v>
      </c>
      <c r="CU22" s="111" t="str">
        <f ca="1">RESULTADOS!BY39</f>
        <v>Pasa</v>
      </c>
      <c r="CV22" s="111" t="str">
        <f ca="1">RESULTADOS!BZ39</f>
        <v>N/A</v>
      </c>
      <c r="CW22" s="111" t="str">
        <f ca="1">RESULTADOS!CA39</f>
        <v>N/A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Sí</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6.05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546</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547</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548</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549</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550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488</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487</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489</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46029</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483</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53</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P14" sqref="P14"/>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484</v>
      </c>
      <c r="L13" s="159" t="s">
        <v>490</v>
      </c>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E20" sqref="E20"/>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491</v>
      </c>
      <c r="G8" s="53" t="s">
        <v>513</v>
      </c>
      <c r="H8" s="143"/>
      <c r="I8" s="18"/>
      <c r="J8" s="18"/>
      <c r="K8" s="18"/>
      <c r="L8" s="18"/>
      <c r="M8" s="18"/>
      <c r="N8" s="18"/>
      <c r="O8" s="18"/>
      <c r="P8" s="18"/>
      <c r="Q8" s="18"/>
      <c r="R8" s="18"/>
      <c r="S8" s="18"/>
      <c r="T8" s="18"/>
      <c r="U8" s="18"/>
      <c r="V8" s="18"/>
      <c r="W8" s="18"/>
      <c r="X8" s="18"/>
      <c r="Y8" s="18"/>
    </row>
    <row r="9" spans="1:64" ht="18.149999999999999" customHeight="1">
      <c r="B9" s="51">
        <v>2</v>
      </c>
      <c r="C9" s="52" t="s">
        <v>523</v>
      </c>
      <c r="D9" s="53" t="s">
        <v>479</v>
      </c>
      <c r="E9" s="53" t="s">
        <v>443</v>
      </c>
      <c r="F9" s="123" t="s">
        <v>498</v>
      </c>
      <c r="G9" s="53" t="s">
        <v>522</v>
      </c>
      <c r="H9" s="101"/>
      <c r="I9" s="18"/>
      <c r="J9" s="18"/>
      <c r="K9" s="18"/>
      <c r="L9" s="18"/>
      <c r="M9" s="18"/>
      <c r="N9" s="18"/>
      <c r="O9" s="18"/>
      <c r="P9" s="18"/>
      <c r="Q9" s="18"/>
      <c r="R9" s="18"/>
      <c r="S9" s="18"/>
      <c r="T9" s="18"/>
      <c r="U9" s="18"/>
      <c r="V9" s="18"/>
      <c r="W9" s="18"/>
      <c r="X9" s="18"/>
      <c r="Y9" s="18"/>
    </row>
    <row r="10" spans="1:64" ht="18.149999999999999" customHeight="1">
      <c r="B10" s="51">
        <v>3</v>
      </c>
      <c r="C10" s="52" t="s">
        <v>525</v>
      </c>
      <c r="D10" s="53" t="s">
        <v>479</v>
      </c>
      <c r="E10" s="53" t="s">
        <v>443</v>
      </c>
      <c r="F10" s="123" t="s">
        <v>500</v>
      </c>
      <c r="G10" s="53" t="s">
        <v>526</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533</v>
      </c>
      <c r="D11" s="53" t="s">
        <v>479</v>
      </c>
      <c r="E11" s="53" t="s">
        <v>437</v>
      </c>
      <c r="F11" s="123" t="s">
        <v>504</v>
      </c>
      <c r="G11" s="53" t="s">
        <v>532</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528</v>
      </c>
      <c r="D12" s="53" t="s">
        <v>479</v>
      </c>
      <c r="E12" s="53" t="s">
        <v>443</v>
      </c>
      <c r="F12" s="123" t="s">
        <v>501</v>
      </c>
      <c r="G12" s="53" t="s">
        <v>527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512</v>
      </c>
      <c r="D13" s="53" t="s">
        <v>479</v>
      </c>
      <c r="E13" s="53" t="s">
        <v>443</v>
      </c>
      <c r="F13" s="123" t="s">
        <v>499</v>
      </c>
      <c r="G13" s="53" t="s">
        <v>524</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517</v>
      </c>
      <c r="D14" s="53" t="s">
        <v>479</v>
      </c>
      <c r="E14" s="53" t="s">
        <v>428</v>
      </c>
      <c r="F14" s="123" t="s">
        <v>495</v>
      </c>
      <c r="G14" s="53" t="s">
        <v>516</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95" t="s">
        <v>519</v>
      </c>
      <c r="D15" s="53" t="s">
        <v>479</v>
      </c>
      <c r="E15" s="53" t="s">
        <v>428</v>
      </c>
      <c r="F15" s="123" t="s">
        <v>496</v>
      </c>
      <c r="G15" s="53" t="s">
        <v>518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530</v>
      </c>
      <c r="D16" s="53" t="s">
        <v>479</v>
      </c>
      <c r="E16" s="53" t="s">
        <v>440</v>
      </c>
      <c r="F16" s="123" t="s">
        <v>502</v>
      </c>
      <c r="G16" s="53" t="s">
        <v>529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509</v>
      </c>
      <c r="D17" s="53" t="s">
        <v>479</v>
      </c>
      <c r="E17" s="53" t="s">
        <v>428</v>
      </c>
      <c r="F17" s="123" t="s">
        <v>493</v>
      </c>
      <c r="G17" s="53" t="s">
        <v>515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511</v>
      </c>
      <c r="D18" s="53" t="s">
        <v>479</v>
      </c>
      <c r="E18" s="53" t="s">
        <v>443</v>
      </c>
      <c r="F18" s="123" t="s">
        <v>494</v>
      </c>
      <c r="G18" s="53" t="s">
        <v>542</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520</v>
      </c>
      <c r="D19" s="53" t="s">
        <v>479</v>
      </c>
      <c r="E19" s="53" t="s">
        <v>443</v>
      </c>
      <c r="F19" s="123" t="s">
        <v>497</v>
      </c>
      <c r="G19" s="53" t="s">
        <v>521</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510</v>
      </c>
      <c r="D20" s="53" t="s">
        <v>479</v>
      </c>
      <c r="E20" s="53" t="s">
        <v>443</v>
      </c>
      <c r="F20" s="123" t="s">
        <v>492</v>
      </c>
      <c r="G20" s="53" t="s">
        <v>514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545</v>
      </c>
      <c r="D21" s="53" t="s">
        <v>479</v>
      </c>
      <c r="E21" s="53" t="s">
        <v>443</v>
      </c>
      <c r="F21" s="123" t="s">
        <v>543</v>
      </c>
      <c r="G21" s="53" t="s">
        <v>544</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536</v>
      </c>
      <c r="D22" s="53" t="s">
        <v>479</v>
      </c>
      <c r="E22" s="53" t="s">
        <v>436</v>
      </c>
      <c r="F22" s="123" t="s">
        <v>537</v>
      </c>
      <c r="G22" s="53" t="s">
        <v>538</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436</v>
      </c>
      <c r="D23" s="53" t="s">
        <v>479</v>
      </c>
      <c r="E23" s="53" t="s">
        <v>436</v>
      </c>
      <c r="F23" s="123" t="s">
        <v>503</v>
      </c>
      <c r="G23" s="53" t="s">
        <v>531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534</v>
      </c>
      <c r="D24" s="53" t="s">
        <v>479</v>
      </c>
      <c r="E24" s="53" t="s">
        <v>438</v>
      </c>
      <c r="F24" s="123" t="s">
        <v>505</v>
      </c>
      <c r="G24" s="53" t="s">
        <v>539</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535</v>
      </c>
      <c r="D25" s="53" t="s">
        <v>479</v>
      </c>
      <c r="E25" s="53" t="s">
        <v>438</v>
      </c>
      <c r="F25" s="123" t="s">
        <v>506</v>
      </c>
      <c r="G25" s="53" t="s">
        <v>540</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433</v>
      </c>
      <c r="D26" s="53" t="s">
        <v>479</v>
      </c>
      <c r="E26" s="53" t="s">
        <v>433</v>
      </c>
      <c r="F26" s="123" t="s">
        <v>507</v>
      </c>
      <c r="G26" s="53" t="s">
        <v>541</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485</v>
      </c>
      <c r="D27" s="53" t="s">
        <v>479</v>
      </c>
      <c r="E27" s="53" t="s">
        <v>441</v>
      </c>
      <c r="F27" s="123" t="s">
        <v>508</v>
      </c>
      <c r="G27" s="53" t="s">
        <v>486</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 zoomScale="80" zoomScaleNormal="80" workbookViewId="0">
      <selection activeCell="D38" sqref="D20:D3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Organización</v>
      </c>
      <c r="C20" s="174"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Presentación electrónica e impresos normalizados</v>
      </c>
      <c r="C21" s="174"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Preguntas frecuentes</v>
      </c>
      <c r="C22" s="174"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(HISTÓRICO) Resoluciones de las reclamaciones de acceso a información pública</v>
      </c>
      <c r="C23" s="174"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Memorias</v>
      </c>
      <c r="C24" s="174"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Memoria Año 2021</v>
      </c>
      <c r="C25" s="174"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Estudio</v>
      </c>
      <c r="C26" s="174"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 xml:space="preserve">Buscador de resoluciones </v>
      </c>
      <c r="C27" s="174"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Resolución número 4002025</v>
      </c>
      <c r="C28" s="174"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Noticias</v>
      </c>
      <c r="C29" s="174"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Presentacion Electronica e Impresos</v>
      </c>
      <c r="C30" s="174"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Resolución número 5352025</v>
      </c>
      <c r="C31" s="174"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XVII Jornada de coordinación de tribunales</v>
      </c>
      <c r="C32" s="174"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Contacte con nosotros</v>
      </c>
      <c r="C33" s="174"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Privacidad</v>
      </c>
      <c r="C35" s="174"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Organización</v>
      </c>
      <c r="C58" s="17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Presentación electrónica e impresos normalizados</v>
      </c>
      <c r="C59" s="17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Preguntas frecuentes</v>
      </c>
      <c r="C60" s="175" t="str" cm="1">
        <f t="array" ref="C60">IFERROR(INDEX('03.Muestra'!$F$8:$F$42,SMALL(IF("Página Web"='03.Muestra'!$D$8:$D$42,ROW('03.Muestra'!$F$8:$F$42)-MIN(ROW('03.Muestra'!$D$8:$D$42))+1,""),ROW()-56)),"")</f>
        <v>https://www.comunidad.madrid/tacp/faq-page</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(HISTÓRICO) Resoluciones de las reclamaciones de acceso a información pública</v>
      </c>
      <c r="C61" s="17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Memorias</v>
      </c>
      <c r="C62" s="175" t="str" cm="1">
        <f t="array" ref="C62">IFERROR(INDEX('03.Muestra'!$F$8:$F$42,SMALL(IF("Página Web"='03.Muestra'!$D$8:$D$42,ROW('03.Muestra'!$F$8:$F$42)-MIN(ROW('03.Muestra'!$D$8:$D$42))+1,""),ROW()-56)),"")</f>
        <v>https://www.comunidad.madrid/tacp/memorias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Memoria Año 2021</v>
      </c>
      <c r="C63" s="17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Estudio</v>
      </c>
      <c r="C64" s="17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 xml:space="preserve">Buscador de resoluciones </v>
      </c>
      <c r="C65" s="17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Resolución número 4002025</v>
      </c>
      <c r="C66" s="17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Noticias</v>
      </c>
      <c r="C67" s="17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Presentacion Electronica e Impresos</v>
      </c>
      <c r="C68" s="17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Resolución número 5352025</v>
      </c>
      <c r="C69" s="17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XVII Jornada de coordinación de tribunales</v>
      </c>
      <c r="C70" s="17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Contacte con nosotros</v>
      </c>
      <c r="C71" s="17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Privacidad</v>
      </c>
      <c r="C73" s="17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Organización</v>
      </c>
      <c r="C96" s="17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Presentación electrónica e impresos normalizados</v>
      </c>
      <c r="C97" s="17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Preguntas frecuentes</v>
      </c>
      <c r="C98" s="175" t="str" cm="1">
        <f t="array" ref="C98">IFERROR(INDEX('03.Muestra'!$F$8:$F$42,SMALL(IF("Página Web"='03.Muestra'!$D$8:$D$42,ROW('03.Muestra'!$F$8:$F$42)-MIN(ROW('03.Muestra'!$D$8:$D$42))+1,""),ROW()-94)),"")</f>
        <v>https://www.comunidad.madrid/tacp/faq-page</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(HISTÓRICO) Resoluciones de las reclamaciones de acceso a información pública</v>
      </c>
      <c r="C99" s="17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Memorias</v>
      </c>
      <c r="C100" s="17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Memoria Año 2021</v>
      </c>
      <c r="C101" s="17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Estudio</v>
      </c>
      <c r="C102" s="17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 xml:space="preserve">Buscador de resoluciones </v>
      </c>
      <c r="C103" s="17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Resolución número 4002025</v>
      </c>
      <c r="C104" s="17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Noticias</v>
      </c>
      <c r="C105" s="17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Presentacion Electronica e Impresos</v>
      </c>
      <c r="C106" s="17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Resolución número 5352025</v>
      </c>
      <c r="C107" s="17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XVII Jornada de coordinación de tribunales</v>
      </c>
      <c r="C108" s="17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Contacte con nosotros</v>
      </c>
      <c r="C109" s="17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Privacidad</v>
      </c>
      <c r="C111" s="17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Organización</v>
      </c>
      <c r="C362" s="85" t="str" cm="1">
        <f t="array" ref="C362">IFERROR(INDEX('03.Muestra'!$F$8:$F$42,SMALL(IF("Página Web"='03.Muestra'!$D$8:$D$42,ROW('03.Muestra'!$F$8:$F$42)-MIN(ROW('03.Muestra'!$D$8:$D$42))+1,""),ROW()-360)),"")</f>
        <v>https://www.comunidad.madrid/tacp/el-tribunal/organizacion</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Presentación electrónica e impresos normalizados</v>
      </c>
      <c r="C363" s="85" t="str" cm="1">
        <f t="array" ref="C363">IFERROR(INDEX('03.Muestra'!$F$8:$F$42,SMALL(IF("Página Web"='03.Muestra'!$D$8:$D$42,ROW('03.Muestra'!$F$8:$F$42)-MIN(ROW('03.Muestra'!$D$8:$D$42))+1,""),ROW()-360)),"")</f>
        <v>https://www.comunidad.madrid/tacp/el-tribunal/presentacion-electronica-e-impresos-normalizados</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Preguntas frecuentes</v>
      </c>
      <c r="C364" s="85" t="str" cm="1">
        <f t="array" ref="C364">IFERROR(INDEX('03.Muestra'!$F$8:$F$42,SMALL(IF("Página Web"='03.Muestra'!$D$8:$D$42,ROW('03.Muestra'!$F$8:$F$42)-MIN(ROW('03.Muestra'!$D$8:$D$42))+1,""),ROW()-360)),"")</f>
        <v>https://www.comunidad.madrid/tacp/faq-page</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(HISTÓRICO) Resoluciones de las reclamaciones de acceso a información pública</v>
      </c>
      <c r="C365" s="85" t="str" cm="1">
        <f t="array" ref="C365">IFERROR(INDEX('03.Muestra'!$F$8:$F$42,SMALL(IF("Página Web"='03.Muestra'!$D$8:$D$42,ROW('03.Muestra'!$F$8:$F$42)-MIN(ROW('03.Muestra'!$D$8:$D$42))+1,""),ROW()-360)),"")</f>
        <v>https://www.comunidad.madrid/tacp/el-tribunal/historico-resoluciones-de-las-reclamaciones-de-acceso-informacion-publica</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Memorias</v>
      </c>
      <c r="C366" s="85" t="str" cm="1">
        <f t="array" ref="C366">IFERROR(INDEX('03.Muestra'!$F$8:$F$42,SMALL(IF("Página Web"='03.Muestra'!$D$8:$D$42,ROW('03.Muestra'!$F$8:$F$42)-MIN(ROW('03.Muestra'!$D$8:$D$42))+1,""),ROW()-360)),"")</f>
        <v>https://www.comunidad.madrid/tacp/memorias</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Memoria Año 2021</v>
      </c>
      <c r="C367" s="85" t="str" cm="1">
        <f t="array" ref="C367">IFERROR(INDEX('03.Muestra'!$F$8:$F$42,SMALL(IF("Página Web"='03.Muestra'!$D$8:$D$42,ROW('03.Muestra'!$F$8:$F$42)-MIN(ROW('03.Muestra'!$D$8:$D$42))+1,""),ROW()-360)),"")</f>
        <v>https://www.comunidad.madrid/tacp/publicaciones/memorias/memoria-del-tribunal-administrativo-de-contratacion-publica-de-la-comunidad</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Estudio</v>
      </c>
      <c r="C368" s="85" t="str" cm="1">
        <f t="array" ref="C368">IFERROR(INDEX('03.Muestra'!$F$8:$F$42,SMALL(IF("Página Web"='03.Muestra'!$D$8:$D$42,ROW('03.Muestra'!$F$8:$F$42)-MIN(ROW('03.Muestra'!$D$8:$D$42))+1,""),ROW()-360)),"")</f>
        <v>https://www.comunidad.madrid/tacp/estudios</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xml:space="preserve">Buscador de resoluciones </v>
      </c>
      <c r="C369" s="85" t="str" cm="1">
        <f t="array" ref="C369">IFERROR(INDEX('03.Muestra'!$F$8:$F$42,SMALL(IF("Página Web"='03.Muestra'!$D$8:$D$42,ROW('03.Muestra'!$F$8:$F$42)-MIN(ROW('03.Muestra'!$D$8:$D$42))+1,""),ROW()-360)),"")</f>
        <v>https://www.comunidad.madrid/tacp/busquedaresoluciones</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Resolución número 4002025</v>
      </c>
      <c r="C370" s="85" t="str" cm="1">
        <f t="array" ref="C370">IFERROR(INDEX('03.Muestra'!$F$8:$F$42,SMALL(IF("Página Web"='03.Muestra'!$D$8:$D$42,ROW('03.Muestra'!$F$8:$F$42)-MIN(ROW('03.Muestra'!$D$8:$D$42))+1,""),ROW()-360)),"")</f>
        <v>https://www.comunidad.madrid/tacp/resolucion/4002025</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https://www.comunidad.madrid/tacp/noticias</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Presentacion Electronica e Impresos</v>
      </c>
      <c r="C372" s="85" t="str" cm="1">
        <f t="array" ref="C372">IFERROR(INDEX('03.Muestra'!$F$8:$F$42,SMALL(IF("Página Web"='03.Muestra'!$D$8:$D$42,ROW('03.Muestra'!$F$8:$F$42)-MIN(ROW('03.Muestra'!$D$8:$D$42))+1,""),ROW()-360)),"")</f>
        <v>https://www.comunidad.madrid/tacp/novedades/presentacion-electronica-e-impresos-normalizados</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Resolución número 5352025</v>
      </c>
      <c r="C373" s="85" t="str" cm="1">
        <f t="array" ref="C373">IFERROR(INDEX('03.Muestra'!$F$8:$F$42,SMALL(IF("Página Web"='03.Muestra'!$D$8:$D$42,ROW('03.Muestra'!$F$8:$F$42)-MIN(ROW('03.Muestra'!$D$8:$D$42))+1,""),ROW()-360)),"")</f>
        <v>https://www.comunidad.madrid/tacp/resolucion/5352025</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XVII Jornada de coordinación de tribunales</v>
      </c>
      <c r="C374" s="85" t="str" cm="1">
        <f t="array" ref="C374">IFERROR(INDEX('03.Muestra'!$F$8:$F$42,SMALL(IF("Página Web"='03.Muestra'!$D$8:$D$42,ROW('03.Muestra'!$F$8:$F$42)-MIN(ROW('03.Muestra'!$D$8:$D$42))+1,""),ROW()-360)),"")</f>
        <v>https://www.comunidad.madrid/es/tacp/xvii-jornada-de-coordinacion-de-tribunales</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Contacte con nosotros</v>
      </c>
      <c r="C375" s="85" t="str" cm="1">
        <f t="array" ref="C375">IFERROR(INDEX('03.Muestra'!$F$8:$F$42,SMALL(IF("Página Web"='03.Muestra'!$D$8:$D$42,ROW('03.Muestra'!$F$8:$F$42)-MIN(ROW('03.Muestra'!$D$8:$D$42))+1,""),ROW()-360)),"")</f>
        <v>https://www.comunidad.madrid/es/tacp/contact</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https://www.comunidad.madrid/tacp/contacto</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https://www.comunidad.madrid/tacp/privacidad</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https://www.comunidad.madrid/tacp/aviso-legal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https://www.comunidad.madrid/tacp/sitemap</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https://www.comunidad.madrid/tacp/accesibilidad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Organización</v>
      </c>
      <c r="C400" s="85" t="str" cm="1">
        <f t="array" ref="C400">IFERROR(INDEX('03.Muestra'!$F$8:$F$42,SMALL(IF("Página Web"='03.Muestra'!$D$8:$D$42,ROW('03.Muestra'!$F$8:$F$42)-MIN(ROW('03.Muestra'!$D$8:$D$42))+1,""),ROW()-398)),"")</f>
        <v>https://www.comunidad.madrid/tacp/el-tribunal/organizacion</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Presentación electrónica e impresos normalizados</v>
      </c>
      <c r="C401" s="85" t="str" cm="1">
        <f t="array" ref="C401">IFERROR(INDEX('03.Muestra'!$F$8:$F$42,SMALL(IF("Página Web"='03.Muestra'!$D$8:$D$42,ROW('03.Muestra'!$F$8:$F$42)-MIN(ROW('03.Muestra'!$D$8:$D$42))+1,""),ROW()-398)),"")</f>
        <v>https://www.comunidad.madrid/tacp/el-tribunal/presentacion-electronica-e-impresos-normalizados</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Preguntas frecuentes</v>
      </c>
      <c r="C402" s="85" t="str" cm="1">
        <f t="array" ref="C402">IFERROR(INDEX('03.Muestra'!$F$8:$F$42,SMALL(IF("Página Web"='03.Muestra'!$D$8:$D$42,ROW('03.Muestra'!$F$8:$F$42)-MIN(ROW('03.Muestra'!$D$8:$D$42))+1,""),ROW()-398)),"")</f>
        <v>https://www.comunidad.madrid/tacp/faq-page</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(HISTÓRICO) Resoluciones de las reclamaciones de acceso a información pública</v>
      </c>
      <c r="C403" s="85" t="str" cm="1">
        <f t="array" ref="C403">IFERROR(INDEX('03.Muestra'!$F$8:$F$42,SMALL(IF("Página Web"='03.Muestra'!$D$8:$D$42,ROW('03.Muestra'!$F$8:$F$42)-MIN(ROW('03.Muestra'!$D$8:$D$42))+1,""),ROW()-398)),"")</f>
        <v>https://www.comunidad.madrid/tacp/el-tribunal/historico-resoluciones-de-las-reclamaciones-de-acceso-informacion-publica</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Memorias</v>
      </c>
      <c r="C404" s="85" t="str" cm="1">
        <f t="array" ref="C404">IFERROR(INDEX('03.Muestra'!$F$8:$F$42,SMALL(IF("Página Web"='03.Muestra'!$D$8:$D$42,ROW('03.Muestra'!$F$8:$F$42)-MIN(ROW('03.Muestra'!$D$8:$D$42))+1,""),ROW()-398)),"")</f>
        <v>https://www.comunidad.madrid/tacp/memorias</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Memoria Año 2021</v>
      </c>
      <c r="C405" s="85" t="str" cm="1">
        <f t="array" ref="C405">IFERROR(INDEX('03.Muestra'!$F$8:$F$42,SMALL(IF("Página Web"='03.Muestra'!$D$8:$D$42,ROW('03.Muestra'!$F$8:$F$42)-MIN(ROW('03.Muestra'!$D$8:$D$42))+1,""),ROW()-398)),"")</f>
        <v>https://www.comunidad.madrid/tacp/publicaciones/memorias/memoria-del-tribunal-administrativo-de-contratacion-publica-de-la-comunidad</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Estudio</v>
      </c>
      <c r="C406" s="85" t="str" cm="1">
        <f t="array" ref="C406">IFERROR(INDEX('03.Muestra'!$F$8:$F$42,SMALL(IF("Página Web"='03.Muestra'!$D$8:$D$42,ROW('03.Muestra'!$F$8:$F$42)-MIN(ROW('03.Muestra'!$D$8:$D$42))+1,""),ROW()-398)),"")</f>
        <v>https://www.comunidad.madrid/tacp/estudios</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xml:space="preserve">Buscador de resoluciones </v>
      </c>
      <c r="C407" s="85" t="str" cm="1">
        <f t="array" ref="C407">IFERROR(INDEX('03.Muestra'!$F$8:$F$42,SMALL(IF("Página Web"='03.Muestra'!$D$8:$D$42,ROW('03.Muestra'!$F$8:$F$42)-MIN(ROW('03.Muestra'!$D$8:$D$42))+1,""),ROW()-398)),"")</f>
        <v>https://www.comunidad.madrid/tacp/busquedaresoluciones</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Resolución número 4002025</v>
      </c>
      <c r="C408" s="85" t="str" cm="1">
        <f t="array" ref="C408">IFERROR(INDEX('03.Muestra'!$F$8:$F$42,SMALL(IF("Página Web"='03.Muestra'!$D$8:$D$42,ROW('03.Muestra'!$F$8:$F$42)-MIN(ROW('03.Muestra'!$D$8:$D$42))+1,""),ROW()-398)),"")</f>
        <v>https://www.comunidad.madrid/tacp/resolucion/4002025</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https://www.comunidad.madrid/tacp/noticias</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Presentacion Electronica e Impresos</v>
      </c>
      <c r="C410" s="85" t="str" cm="1">
        <f t="array" ref="C410">IFERROR(INDEX('03.Muestra'!$F$8:$F$42,SMALL(IF("Página Web"='03.Muestra'!$D$8:$D$42,ROW('03.Muestra'!$F$8:$F$42)-MIN(ROW('03.Muestra'!$D$8:$D$42))+1,""),ROW()-398)),"")</f>
        <v>https://www.comunidad.madrid/tacp/novedades/presentacion-electronica-e-impresos-normalizados</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Resolución número 5352025</v>
      </c>
      <c r="C411" s="85" t="str" cm="1">
        <f t="array" ref="C411">IFERROR(INDEX('03.Muestra'!$F$8:$F$42,SMALL(IF("Página Web"='03.Muestra'!$D$8:$D$42,ROW('03.Muestra'!$F$8:$F$42)-MIN(ROW('03.Muestra'!$D$8:$D$42))+1,""),ROW()-398)),"")</f>
        <v>https://www.comunidad.madrid/tacp/resolucion/5352025</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XVII Jornada de coordinación de tribunales</v>
      </c>
      <c r="C412" s="85" t="str" cm="1">
        <f t="array" ref="C412">IFERROR(INDEX('03.Muestra'!$F$8:$F$42,SMALL(IF("Página Web"='03.Muestra'!$D$8:$D$42,ROW('03.Muestra'!$F$8:$F$42)-MIN(ROW('03.Muestra'!$D$8:$D$42))+1,""),ROW()-398)),"")</f>
        <v>https://www.comunidad.madrid/es/tacp/xvii-jornada-de-coordinacion-de-tribunales</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Contacte con nosotros</v>
      </c>
      <c r="C413" s="85" t="str" cm="1">
        <f t="array" ref="C413">IFERROR(INDEX('03.Muestra'!$F$8:$F$42,SMALL(IF("Página Web"='03.Muestra'!$D$8:$D$42,ROW('03.Muestra'!$F$8:$F$42)-MIN(ROW('03.Muestra'!$D$8:$D$42))+1,""),ROW()-398)),"")</f>
        <v>https://www.comunidad.madrid/es/tacp/contact</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https://www.comunidad.madrid/tacp/contacto</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https://www.comunidad.madrid/tacp/privacidad</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https://www.comunidad.madrid/tacp/aviso-legal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https://www.comunidad.madrid/tacp/sitemap</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https://www.comunidad.madrid/tacp/accesibilidad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Organización</v>
      </c>
      <c r="C438" s="85" t="str" cm="1">
        <f t="array" ref="C438">IFERROR(INDEX('03.Muestra'!$F$8:$F$42,SMALL(IF("Página Web"='03.Muestra'!$D$8:$D$42,ROW('03.Muestra'!$F$8:$F$42)-MIN(ROW('03.Muestra'!$D$8:$D$42))+1,""),ROW()-436)),"")</f>
        <v>https://www.comunidad.madrid/tacp/el-tribunal/organizacion</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Presentación electrónica e impresos normalizados</v>
      </c>
      <c r="C439" s="85" t="str" cm="1">
        <f t="array" ref="C439">IFERROR(INDEX('03.Muestra'!$F$8:$F$42,SMALL(IF("Página Web"='03.Muestra'!$D$8:$D$42,ROW('03.Muestra'!$F$8:$F$42)-MIN(ROW('03.Muestra'!$D$8:$D$42))+1,""),ROW()-436)),"")</f>
        <v>https://www.comunidad.madrid/tacp/el-tribunal/presentacion-electronica-e-impresos-normalizados</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Preguntas frecuentes</v>
      </c>
      <c r="C440" s="85" t="str" cm="1">
        <f t="array" ref="C440">IFERROR(INDEX('03.Muestra'!$F$8:$F$42,SMALL(IF("Página Web"='03.Muestra'!$D$8:$D$42,ROW('03.Muestra'!$F$8:$F$42)-MIN(ROW('03.Muestra'!$D$8:$D$42))+1,""),ROW()-436)),"")</f>
        <v>https://www.comunidad.madrid/tacp/faq-page</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(HISTÓRICO) Resoluciones de las reclamaciones de acceso a información pública</v>
      </c>
      <c r="C441" s="85" t="str" cm="1">
        <f t="array" ref="C441">IFERROR(INDEX('03.Muestra'!$F$8:$F$42,SMALL(IF("Página Web"='03.Muestra'!$D$8:$D$42,ROW('03.Muestra'!$F$8:$F$42)-MIN(ROW('03.Muestra'!$D$8:$D$42))+1,""),ROW()-436)),"")</f>
        <v>https://www.comunidad.madrid/tacp/el-tribunal/historico-resoluciones-de-las-reclamaciones-de-acceso-informacion-publica</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Memorias</v>
      </c>
      <c r="C442" s="85" t="str" cm="1">
        <f t="array" ref="C442">IFERROR(INDEX('03.Muestra'!$F$8:$F$42,SMALL(IF("Página Web"='03.Muestra'!$D$8:$D$42,ROW('03.Muestra'!$F$8:$F$42)-MIN(ROW('03.Muestra'!$D$8:$D$42))+1,""),ROW()-436)),"")</f>
        <v>https://www.comunidad.madrid/tacp/memorias</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Memoria Año 2021</v>
      </c>
      <c r="C443" s="85" t="str" cm="1">
        <f t="array" ref="C443">IFERROR(INDEX('03.Muestra'!$F$8:$F$42,SMALL(IF("Página Web"='03.Muestra'!$D$8:$D$42,ROW('03.Muestra'!$F$8:$F$42)-MIN(ROW('03.Muestra'!$D$8:$D$42))+1,""),ROW()-436)),"")</f>
        <v>https://www.comunidad.madrid/tacp/publicaciones/memorias/memoria-del-tribunal-administrativo-de-contratacion-publica-de-la-comunidad</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Estudio</v>
      </c>
      <c r="C444" s="85" t="str" cm="1">
        <f t="array" ref="C444">IFERROR(INDEX('03.Muestra'!$F$8:$F$42,SMALL(IF("Página Web"='03.Muestra'!$D$8:$D$42,ROW('03.Muestra'!$F$8:$F$42)-MIN(ROW('03.Muestra'!$D$8:$D$42))+1,""),ROW()-436)),"")</f>
        <v>https://www.comunidad.madrid/tacp/estudios</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xml:space="preserve">Buscador de resoluciones </v>
      </c>
      <c r="C445" s="85" t="str" cm="1">
        <f t="array" ref="C445">IFERROR(INDEX('03.Muestra'!$F$8:$F$42,SMALL(IF("Página Web"='03.Muestra'!$D$8:$D$42,ROW('03.Muestra'!$F$8:$F$42)-MIN(ROW('03.Muestra'!$D$8:$D$42))+1,""),ROW()-436)),"")</f>
        <v>https://www.comunidad.madrid/tacp/busquedaresoluciones</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Resolución número 4002025</v>
      </c>
      <c r="C446" s="85" t="str" cm="1">
        <f t="array" ref="C446">IFERROR(INDEX('03.Muestra'!$F$8:$F$42,SMALL(IF("Página Web"='03.Muestra'!$D$8:$D$42,ROW('03.Muestra'!$F$8:$F$42)-MIN(ROW('03.Muestra'!$D$8:$D$42))+1,""),ROW()-436)),"")</f>
        <v>https://www.comunidad.madrid/tacp/resolucion/4002025</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https://www.comunidad.madrid/tacp/noticias</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Presentacion Electronica e Impresos</v>
      </c>
      <c r="C448" s="85" t="str" cm="1">
        <f t="array" ref="C448">IFERROR(INDEX('03.Muestra'!$F$8:$F$42,SMALL(IF("Página Web"='03.Muestra'!$D$8:$D$42,ROW('03.Muestra'!$F$8:$F$42)-MIN(ROW('03.Muestra'!$D$8:$D$42))+1,""),ROW()-436)),"")</f>
        <v>https://www.comunidad.madrid/tacp/novedades/presentacion-electronica-e-impresos-normalizados</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Resolución número 5352025</v>
      </c>
      <c r="C449" s="85" t="str" cm="1">
        <f t="array" ref="C449">IFERROR(INDEX('03.Muestra'!$F$8:$F$42,SMALL(IF("Página Web"='03.Muestra'!$D$8:$D$42,ROW('03.Muestra'!$F$8:$F$42)-MIN(ROW('03.Muestra'!$D$8:$D$42))+1,""),ROW()-436)),"")</f>
        <v>https://www.comunidad.madrid/tacp/resolucion/5352025</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XVII Jornada de coordinación de tribunales</v>
      </c>
      <c r="C450" s="85" t="str" cm="1">
        <f t="array" ref="C450">IFERROR(INDEX('03.Muestra'!$F$8:$F$42,SMALL(IF("Página Web"='03.Muestra'!$D$8:$D$42,ROW('03.Muestra'!$F$8:$F$42)-MIN(ROW('03.Muestra'!$D$8:$D$42))+1,""),ROW()-436)),"")</f>
        <v>https://www.comunidad.madrid/es/tacp/xvii-jornada-de-coordinacion-de-tribunales</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Contacte con nosotros</v>
      </c>
      <c r="C451" s="85" t="str" cm="1">
        <f t="array" ref="C451">IFERROR(INDEX('03.Muestra'!$F$8:$F$42,SMALL(IF("Página Web"='03.Muestra'!$D$8:$D$42,ROW('03.Muestra'!$F$8:$F$42)-MIN(ROW('03.Muestra'!$D$8:$D$42))+1,""),ROW()-436)),"")</f>
        <v>https://www.comunidad.madrid/es/tacp/contact</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https://www.comunidad.madrid/tacp/contacto</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https://www.comunidad.madrid/tacp/privacidad</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https://www.comunidad.madrid/tacp/aviso-legal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https://www.comunidad.madrid/tacp/sitemap</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https://www.comunidad.madrid/tacp/accesibilidad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Organización</v>
      </c>
      <c r="C476" s="85" t="str" cm="1">
        <f t="array" ref="C476">IFERROR(INDEX('03.Muestra'!$F$8:$F$42,SMALL(IF("Página Web"='03.Muestra'!$D$8:$D$42,ROW('03.Muestra'!$F$8:$F$42)-MIN(ROW('03.Muestra'!$D$8:$D$42))+1,""),ROW()-474)),"")</f>
        <v>https://www.comunidad.madrid/tacp/el-tribunal/organizacion</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Presentación electrónica e impresos normalizados</v>
      </c>
      <c r="C477" s="85" t="str" cm="1">
        <f t="array" ref="C477">IFERROR(INDEX('03.Muestra'!$F$8:$F$42,SMALL(IF("Página Web"='03.Muestra'!$D$8:$D$42,ROW('03.Muestra'!$F$8:$F$42)-MIN(ROW('03.Muestra'!$D$8:$D$42))+1,""),ROW()-474)),"")</f>
        <v>https://www.comunidad.madrid/tacp/el-tribunal/presentacion-electronica-e-impresos-normalizados</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Preguntas frecuentes</v>
      </c>
      <c r="C478" s="85" t="str" cm="1">
        <f t="array" ref="C478">IFERROR(INDEX('03.Muestra'!$F$8:$F$42,SMALL(IF("Página Web"='03.Muestra'!$D$8:$D$42,ROW('03.Muestra'!$F$8:$F$42)-MIN(ROW('03.Muestra'!$D$8:$D$42))+1,""),ROW()-474)),"")</f>
        <v>https://www.comunidad.madrid/tacp/faq-page</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(HISTÓRICO) Resoluciones de las reclamaciones de acceso a información pública</v>
      </c>
      <c r="C479" s="85" t="str" cm="1">
        <f t="array" ref="C479">IFERROR(INDEX('03.Muestra'!$F$8:$F$42,SMALL(IF("Página Web"='03.Muestra'!$D$8:$D$42,ROW('03.Muestra'!$F$8:$F$42)-MIN(ROW('03.Muestra'!$D$8:$D$42))+1,""),ROW()-474)),"")</f>
        <v>https://www.comunidad.madrid/tacp/el-tribunal/historico-resoluciones-de-las-reclamaciones-de-acceso-informacion-publica</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Memorias</v>
      </c>
      <c r="C480" s="85" t="str" cm="1">
        <f t="array" ref="C480">IFERROR(INDEX('03.Muestra'!$F$8:$F$42,SMALL(IF("Página Web"='03.Muestra'!$D$8:$D$42,ROW('03.Muestra'!$F$8:$F$42)-MIN(ROW('03.Muestra'!$D$8:$D$42))+1,""),ROW()-474)),"")</f>
        <v>https://www.comunidad.madrid/tacp/memorias</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Memoria Año 2021</v>
      </c>
      <c r="C481" s="85" t="str" cm="1">
        <f t="array" ref="C481">IFERROR(INDEX('03.Muestra'!$F$8:$F$42,SMALL(IF("Página Web"='03.Muestra'!$D$8:$D$42,ROW('03.Muestra'!$F$8:$F$42)-MIN(ROW('03.Muestra'!$D$8:$D$42))+1,""),ROW()-474)),"")</f>
        <v>https://www.comunidad.madrid/tacp/publicaciones/memorias/memoria-del-tribunal-administrativo-de-contratacion-publica-de-la-comunidad</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Estudio</v>
      </c>
      <c r="C482" s="85" t="str" cm="1">
        <f t="array" ref="C482">IFERROR(INDEX('03.Muestra'!$F$8:$F$42,SMALL(IF("Página Web"='03.Muestra'!$D$8:$D$42,ROW('03.Muestra'!$F$8:$F$42)-MIN(ROW('03.Muestra'!$D$8:$D$42))+1,""),ROW()-474)),"")</f>
        <v>https://www.comunidad.madrid/tacp/estudios</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xml:space="preserve">Buscador de resoluciones </v>
      </c>
      <c r="C483" s="85" t="str" cm="1">
        <f t="array" ref="C483">IFERROR(INDEX('03.Muestra'!$F$8:$F$42,SMALL(IF("Página Web"='03.Muestra'!$D$8:$D$42,ROW('03.Muestra'!$F$8:$F$42)-MIN(ROW('03.Muestra'!$D$8:$D$42))+1,""),ROW()-474)),"")</f>
        <v>https://www.comunidad.madrid/tacp/busquedaresoluciones</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Resolución número 4002025</v>
      </c>
      <c r="C484" s="85" t="str" cm="1">
        <f t="array" ref="C484">IFERROR(INDEX('03.Muestra'!$F$8:$F$42,SMALL(IF("Página Web"='03.Muestra'!$D$8:$D$42,ROW('03.Muestra'!$F$8:$F$42)-MIN(ROW('03.Muestra'!$D$8:$D$42))+1,""),ROW()-474)),"")</f>
        <v>https://www.comunidad.madrid/tacp/resolucion/4002025</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https://www.comunidad.madrid/tacp/noticias</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Presentacion Electronica e Impresos</v>
      </c>
      <c r="C486" s="85" t="str" cm="1">
        <f t="array" ref="C486">IFERROR(INDEX('03.Muestra'!$F$8:$F$42,SMALL(IF("Página Web"='03.Muestra'!$D$8:$D$42,ROW('03.Muestra'!$F$8:$F$42)-MIN(ROW('03.Muestra'!$D$8:$D$42))+1,""),ROW()-474)),"")</f>
        <v>https://www.comunidad.madrid/tacp/novedades/presentacion-electronica-e-impresos-normalizados</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Resolución número 5352025</v>
      </c>
      <c r="C487" s="85" t="str" cm="1">
        <f t="array" ref="C487">IFERROR(INDEX('03.Muestra'!$F$8:$F$42,SMALL(IF("Página Web"='03.Muestra'!$D$8:$D$42,ROW('03.Muestra'!$F$8:$F$42)-MIN(ROW('03.Muestra'!$D$8:$D$42))+1,""),ROW()-474)),"")</f>
        <v>https://www.comunidad.madrid/tacp/resolucion/5352025</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XVII Jornada de coordinación de tribunales</v>
      </c>
      <c r="C488" s="85" t="str" cm="1">
        <f t="array" ref="C488">IFERROR(INDEX('03.Muestra'!$F$8:$F$42,SMALL(IF("Página Web"='03.Muestra'!$D$8:$D$42,ROW('03.Muestra'!$F$8:$F$42)-MIN(ROW('03.Muestra'!$D$8:$D$42))+1,""),ROW()-474)),"")</f>
        <v>https://www.comunidad.madrid/es/tacp/xvii-jornada-de-coordinacion-de-tribunales</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Contacte con nosotros</v>
      </c>
      <c r="C489" s="85" t="str" cm="1">
        <f t="array" ref="C489">IFERROR(INDEX('03.Muestra'!$F$8:$F$42,SMALL(IF("Página Web"='03.Muestra'!$D$8:$D$42,ROW('03.Muestra'!$F$8:$F$42)-MIN(ROW('03.Muestra'!$D$8:$D$42))+1,""),ROW()-474)),"")</f>
        <v>https://www.comunidad.madrid/es/tacp/contact</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https://www.comunidad.madrid/tacp/contacto</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https://www.comunidad.madrid/tacp/privacidad</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https://www.comunidad.madrid/tacp/aviso-legal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https://www.comunidad.madrid/tacp/sitemap</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https://www.comunidad.madrid/tacp/accesibilidad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Organización</v>
      </c>
      <c r="C514" s="85" t="str" cm="1">
        <f t="array" ref="C514">IFERROR(INDEX('03.Muestra'!$F$8:$F$42,SMALL(IF("Página Web"='03.Muestra'!$D$8:$D$42,ROW('03.Muestra'!$F$8:$F$42)-MIN(ROW('03.Muestra'!$D$8:$D$42))+1,""),ROW()-512)),"")</f>
        <v>https://www.comunidad.madrid/tacp/el-tribunal/organizacion</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Presentación electrónica e impresos normalizados</v>
      </c>
      <c r="C515" s="85" t="str" cm="1">
        <f t="array" ref="C515">IFERROR(INDEX('03.Muestra'!$F$8:$F$42,SMALL(IF("Página Web"='03.Muestra'!$D$8:$D$42,ROW('03.Muestra'!$F$8:$F$42)-MIN(ROW('03.Muestra'!$D$8:$D$42))+1,""),ROW()-512)),"")</f>
        <v>https://www.comunidad.madrid/tacp/el-tribunal/presentacion-electronica-e-impresos-normalizados</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Preguntas frecuentes</v>
      </c>
      <c r="C516" s="85" t="str" cm="1">
        <f t="array" ref="C516">IFERROR(INDEX('03.Muestra'!$F$8:$F$42,SMALL(IF("Página Web"='03.Muestra'!$D$8:$D$42,ROW('03.Muestra'!$F$8:$F$42)-MIN(ROW('03.Muestra'!$D$8:$D$42))+1,""),ROW()-512)),"")</f>
        <v>https://www.comunidad.madrid/tacp/faq-page</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(HISTÓRICO) Resoluciones de las reclamaciones de acceso a información pública</v>
      </c>
      <c r="C517" s="85" t="str" cm="1">
        <f t="array" ref="C517">IFERROR(INDEX('03.Muestra'!$F$8:$F$42,SMALL(IF("Página Web"='03.Muestra'!$D$8:$D$42,ROW('03.Muestra'!$F$8:$F$42)-MIN(ROW('03.Muestra'!$D$8:$D$42))+1,""),ROW()-512)),"")</f>
        <v>https://www.comunidad.madrid/tacp/el-tribunal/historico-resoluciones-de-las-reclamaciones-de-acceso-informacion-publica</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Memorias</v>
      </c>
      <c r="C518" s="85" t="str" cm="1">
        <f t="array" ref="C518">IFERROR(INDEX('03.Muestra'!$F$8:$F$42,SMALL(IF("Página Web"='03.Muestra'!$D$8:$D$42,ROW('03.Muestra'!$F$8:$F$42)-MIN(ROW('03.Muestra'!$D$8:$D$42))+1,""),ROW()-512)),"")</f>
        <v>https://www.comunidad.madrid/tacp/memorias</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Memoria Año 2021</v>
      </c>
      <c r="C519" s="85" t="str" cm="1">
        <f t="array" ref="C519">IFERROR(INDEX('03.Muestra'!$F$8:$F$42,SMALL(IF("Página Web"='03.Muestra'!$D$8:$D$42,ROW('03.Muestra'!$F$8:$F$42)-MIN(ROW('03.Muestra'!$D$8:$D$42))+1,""),ROW()-512)),"")</f>
        <v>https://www.comunidad.madrid/tacp/publicaciones/memorias/memoria-del-tribunal-administrativo-de-contratacion-publica-de-la-comunidad</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Estudio</v>
      </c>
      <c r="C520" s="85" t="str" cm="1">
        <f t="array" ref="C520">IFERROR(INDEX('03.Muestra'!$F$8:$F$42,SMALL(IF("Página Web"='03.Muestra'!$D$8:$D$42,ROW('03.Muestra'!$F$8:$F$42)-MIN(ROW('03.Muestra'!$D$8:$D$42))+1,""),ROW()-512)),"")</f>
        <v>https://www.comunidad.madrid/tacp/estudios</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xml:space="preserve">Buscador de resoluciones </v>
      </c>
      <c r="C521" s="85" t="str" cm="1">
        <f t="array" ref="C521">IFERROR(INDEX('03.Muestra'!$F$8:$F$42,SMALL(IF("Página Web"='03.Muestra'!$D$8:$D$42,ROW('03.Muestra'!$F$8:$F$42)-MIN(ROW('03.Muestra'!$D$8:$D$42))+1,""),ROW()-512)),"")</f>
        <v>https://www.comunidad.madrid/tacp/busquedaresoluciones</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Resolución número 4002025</v>
      </c>
      <c r="C522" s="85" t="str" cm="1">
        <f t="array" ref="C522">IFERROR(INDEX('03.Muestra'!$F$8:$F$42,SMALL(IF("Página Web"='03.Muestra'!$D$8:$D$42,ROW('03.Muestra'!$F$8:$F$42)-MIN(ROW('03.Muestra'!$D$8:$D$42))+1,""),ROW()-512)),"")</f>
        <v>https://www.comunidad.madrid/tacp/resolucion/4002025</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https://www.comunidad.madrid/tacp/noticias</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Presentacion Electronica e Impresos</v>
      </c>
      <c r="C524" s="85" t="str" cm="1">
        <f t="array" ref="C524">IFERROR(INDEX('03.Muestra'!$F$8:$F$42,SMALL(IF("Página Web"='03.Muestra'!$D$8:$D$42,ROW('03.Muestra'!$F$8:$F$42)-MIN(ROW('03.Muestra'!$D$8:$D$42))+1,""),ROW()-512)),"")</f>
        <v>https://www.comunidad.madrid/tacp/novedades/presentacion-electronica-e-impresos-normalizados</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Resolución número 5352025</v>
      </c>
      <c r="C525" s="85" t="str" cm="1">
        <f t="array" ref="C525">IFERROR(INDEX('03.Muestra'!$F$8:$F$42,SMALL(IF("Página Web"='03.Muestra'!$D$8:$D$42,ROW('03.Muestra'!$F$8:$F$42)-MIN(ROW('03.Muestra'!$D$8:$D$42))+1,""),ROW()-512)),"")</f>
        <v>https://www.comunidad.madrid/tacp/resolucion/5352025</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XVII Jornada de coordinación de tribunales</v>
      </c>
      <c r="C526" s="85" t="str" cm="1">
        <f t="array" ref="C526">IFERROR(INDEX('03.Muestra'!$F$8:$F$42,SMALL(IF("Página Web"='03.Muestra'!$D$8:$D$42,ROW('03.Muestra'!$F$8:$F$42)-MIN(ROW('03.Muestra'!$D$8:$D$42))+1,""),ROW()-512)),"")</f>
        <v>https://www.comunidad.madrid/es/tacp/xvii-jornada-de-coordinacion-de-tribunales</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Contacte con nosotros</v>
      </c>
      <c r="C527" s="85" t="str" cm="1">
        <f t="array" ref="C527">IFERROR(INDEX('03.Muestra'!$F$8:$F$42,SMALL(IF("Página Web"='03.Muestra'!$D$8:$D$42,ROW('03.Muestra'!$F$8:$F$42)-MIN(ROW('03.Muestra'!$D$8:$D$42))+1,""),ROW()-512)),"")</f>
        <v>https://www.comunidad.madrid/es/tacp/contact</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https://www.comunidad.madrid/tacp/contacto</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https://www.comunidad.madrid/tacp/privacidad</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https://www.comunidad.madrid/tacp/aviso-legal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https://www.comunidad.madrid/tacp/sitemap</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https://www.comunidad.madrid/tacp/accesibilidad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Organización</v>
      </c>
      <c r="C552" s="85" t="str" cm="1">
        <f t="array" ref="C552">IFERROR(INDEX('03.Muestra'!$F$8:$F$42,SMALL(IF("Página Web"='03.Muestra'!$D$8:$D$42,ROW('03.Muestra'!$F$8:$F$42)-MIN(ROW('03.Muestra'!$D$8:$D$42))+1,""),ROW()-550)),"")</f>
        <v>https://www.comunidad.madrid/tacp/el-tribunal/organizacion</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Presentación electrónica e impresos normalizados</v>
      </c>
      <c r="C553" s="85" t="str" cm="1">
        <f t="array" ref="C553">IFERROR(INDEX('03.Muestra'!$F$8:$F$42,SMALL(IF("Página Web"='03.Muestra'!$D$8:$D$42,ROW('03.Muestra'!$F$8:$F$42)-MIN(ROW('03.Muestra'!$D$8:$D$42))+1,""),ROW()-550)),"")</f>
        <v>https://www.comunidad.madrid/tacp/el-tribunal/presentacion-electronica-e-impresos-normalizados</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Preguntas frecuentes</v>
      </c>
      <c r="C554" s="85" t="str" cm="1">
        <f t="array" ref="C554">IFERROR(INDEX('03.Muestra'!$F$8:$F$42,SMALL(IF("Página Web"='03.Muestra'!$D$8:$D$42,ROW('03.Muestra'!$F$8:$F$42)-MIN(ROW('03.Muestra'!$D$8:$D$42))+1,""),ROW()-550)),"")</f>
        <v>https://www.comunidad.madrid/tacp/faq-page</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(HISTÓRICO) Resoluciones de las reclamaciones de acceso a información pública</v>
      </c>
      <c r="C555" s="85" t="str" cm="1">
        <f t="array" ref="C555">IFERROR(INDEX('03.Muestra'!$F$8:$F$42,SMALL(IF("Página Web"='03.Muestra'!$D$8:$D$42,ROW('03.Muestra'!$F$8:$F$42)-MIN(ROW('03.Muestra'!$D$8:$D$42))+1,""),ROW()-550)),"")</f>
        <v>https://www.comunidad.madrid/tacp/el-tribunal/historico-resoluciones-de-las-reclamaciones-de-acceso-informacion-publica</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Memorias</v>
      </c>
      <c r="C556" s="85" t="str" cm="1">
        <f t="array" ref="C556">IFERROR(INDEX('03.Muestra'!$F$8:$F$42,SMALL(IF("Página Web"='03.Muestra'!$D$8:$D$42,ROW('03.Muestra'!$F$8:$F$42)-MIN(ROW('03.Muestra'!$D$8:$D$42))+1,""),ROW()-550)),"")</f>
        <v>https://www.comunidad.madrid/tacp/memorias</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Memoria Año 2021</v>
      </c>
      <c r="C557" s="85" t="str" cm="1">
        <f t="array" ref="C557">IFERROR(INDEX('03.Muestra'!$F$8:$F$42,SMALL(IF("Página Web"='03.Muestra'!$D$8:$D$42,ROW('03.Muestra'!$F$8:$F$42)-MIN(ROW('03.Muestra'!$D$8:$D$42))+1,""),ROW()-550)),"")</f>
        <v>https://www.comunidad.madrid/tacp/publicaciones/memorias/memoria-del-tribunal-administrativo-de-contratacion-publica-de-la-comunidad</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Estudio</v>
      </c>
      <c r="C558" s="85" t="str" cm="1">
        <f t="array" ref="C558">IFERROR(INDEX('03.Muestra'!$F$8:$F$42,SMALL(IF("Página Web"='03.Muestra'!$D$8:$D$42,ROW('03.Muestra'!$F$8:$F$42)-MIN(ROW('03.Muestra'!$D$8:$D$42))+1,""),ROW()-550)),"")</f>
        <v>https://www.comunidad.madrid/tacp/estudios</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xml:space="preserve">Buscador de resoluciones </v>
      </c>
      <c r="C559" s="85" t="str" cm="1">
        <f t="array" ref="C559">IFERROR(INDEX('03.Muestra'!$F$8:$F$42,SMALL(IF("Página Web"='03.Muestra'!$D$8:$D$42,ROW('03.Muestra'!$F$8:$F$42)-MIN(ROW('03.Muestra'!$D$8:$D$42))+1,""),ROW()-550)),"")</f>
        <v>https://www.comunidad.madrid/tacp/busquedaresoluciones</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Resolución número 4002025</v>
      </c>
      <c r="C560" s="85" t="str" cm="1">
        <f t="array" ref="C560">IFERROR(INDEX('03.Muestra'!$F$8:$F$42,SMALL(IF("Página Web"='03.Muestra'!$D$8:$D$42,ROW('03.Muestra'!$F$8:$F$42)-MIN(ROW('03.Muestra'!$D$8:$D$42))+1,""),ROW()-550)),"")</f>
        <v>https://www.comunidad.madrid/tacp/resolucion/4002025</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https://www.comunidad.madrid/tacp/noticias</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Presentacion Electronica e Impresos</v>
      </c>
      <c r="C562" s="85" t="str" cm="1">
        <f t="array" ref="C562">IFERROR(INDEX('03.Muestra'!$F$8:$F$42,SMALL(IF("Página Web"='03.Muestra'!$D$8:$D$42,ROW('03.Muestra'!$F$8:$F$42)-MIN(ROW('03.Muestra'!$D$8:$D$42))+1,""),ROW()-550)),"")</f>
        <v>https://www.comunidad.madrid/tacp/novedades/presentacion-electronica-e-impresos-normalizados</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Resolución número 5352025</v>
      </c>
      <c r="C563" s="85" t="str" cm="1">
        <f t="array" ref="C563">IFERROR(INDEX('03.Muestra'!$F$8:$F$42,SMALL(IF("Página Web"='03.Muestra'!$D$8:$D$42,ROW('03.Muestra'!$F$8:$F$42)-MIN(ROW('03.Muestra'!$D$8:$D$42))+1,""),ROW()-550)),"")</f>
        <v>https://www.comunidad.madrid/tacp/resolucion/5352025</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XVII Jornada de coordinación de tribunales</v>
      </c>
      <c r="C564" s="85" t="str" cm="1">
        <f t="array" ref="C564">IFERROR(INDEX('03.Muestra'!$F$8:$F$42,SMALL(IF("Página Web"='03.Muestra'!$D$8:$D$42,ROW('03.Muestra'!$F$8:$F$42)-MIN(ROW('03.Muestra'!$D$8:$D$42))+1,""),ROW()-550)),"")</f>
        <v>https://www.comunidad.madrid/es/tacp/xvii-jornada-de-coordinacion-de-tribunales</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Contacte con nosotros</v>
      </c>
      <c r="C565" s="85" t="str" cm="1">
        <f t="array" ref="C565">IFERROR(INDEX('03.Muestra'!$F$8:$F$42,SMALL(IF("Página Web"='03.Muestra'!$D$8:$D$42,ROW('03.Muestra'!$F$8:$F$42)-MIN(ROW('03.Muestra'!$D$8:$D$42))+1,""),ROW()-550)),"")</f>
        <v>https://www.comunidad.madrid/es/tacp/contact</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https://www.comunidad.madrid/tacp/contacto</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https://www.comunidad.madrid/tacp/privacidad</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https://www.comunidad.madrid/tacp/aviso-legal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https://www.comunidad.madrid/tacp/sitemap</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https://www.comunidad.madrid/tacp/accesibilidad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Organización</v>
      </c>
      <c r="C590" s="85" t="str" cm="1">
        <f t="array" ref="C590">IFERROR(INDEX('03.Muestra'!$F$8:$F$42,SMALL(IF("Página Web"='03.Muestra'!$D$8:$D$42,ROW('03.Muestra'!$F$8:$F$42)-MIN(ROW('03.Muestra'!$D$8:$D$42))+1,""),ROW()-588)),"")</f>
        <v>https://www.comunidad.madrid/tacp/el-tribunal/organizacion</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Presentación electrónica e impresos normalizados</v>
      </c>
      <c r="C591" s="85" t="str" cm="1">
        <f t="array" ref="C591">IFERROR(INDEX('03.Muestra'!$F$8:$F$42,SMALL(IF("Página Web"='03.Muestra'!$D$8:$D$42,ROW('03.Muestra'!$F$8:$F$42)-MIN(ROW('03.Muestra'!$D$8:$D$42))+1,""),ROW()-588)),"")</f>
        <v>https://www.comunidad.madrid/tacp/el-tribunal/presentacion-electronica-e-impresos-normalizados</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Preguntas frecuentes</v>
      </c>
      <c r="C592" s="85" t="str" cm="1">
        <f t="array" ref="C592">IFERROR(INDEX('03.Muestra'!$F$8:$F$42,SMALL(IF("Página Web"='03.Muestra'!$D$8:$D$42,ROW('03.Muestra'!$F$8:$F$42)-MIN(ROW('03.Muestra'!$D$8:$D$42))+1,""),ROW()-588)),"")</f>
        <v>https://www.comunidad.madrid/tacp/faq-page</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(HISTÓRICO) Resoluciones de las reclamaciones de acceso a información pública</v>
      </c>
      <c r="C593" s="85" t="str" cm="1">
        <f t="array" ref="C593">IFERROR(INDEX('03.Muestra'!$F$8:$F$42,SMALL(IF("Página Web"='03.Muestra'!$D$8:$D$42,ROW('03.Muestra'!$F$8:$F$42)-MIN(ROW('03.Muestra'!$D$8:$D$42))+1,""),ROW()-588)),"")</f>
        <v>https://www.comunidad.madrid/tacp/el-tribunal/historico-resoluciones-de-las-reclamaciones-de-acceso-informacion-publica</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Memorias</v>
      </c>
      <c r="C594" s="85" t="str" cm="1">
        <f t="array" ref="C594">IFERROR(INDEX('03.Muestra'!$F$8:$F$42,SMALL(IF("Página Web"='03.Muestra'!$D$8:$D$42,ROW('03.Muestra'!$F$8:$F$42)-MIN(ROW('03.Muestra'!$D$8:$D$42))+1,""),ROW()-588)),"")</f>
        <v>https://www.comunidad.madrid/tacp/memorias</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Memoria Año 2021</v>
      </c>
      <c r="C595" s="85" t="str" cm="1">
        <f t="array" ref="C595">IFERROR(INDEX('03.Muestra'!$F$8:$F$42,SMALL(IF("Página Web"='03.Muestra'!$D$8:$D$42,ROW('03.Muestra'!$F$8:$F$42)-MIN(ROW('03.Muestra'!$D$8:$D$42))+1,""),ROW()-588)),"")</f>
        <v>https://www.comunidad.madrid/tacp/publicaciones/memorias/memoria-del-tribunal-administrativo-de-contratacion-publica-de-la-comunidad</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Estudio</v>
      </c>
      <c r="C596" s="85" t="str" cm="1">
        <f t="array" ref="C596">IFERROR(INDEX('03.Muestra'!$F$8:$F$42,SMALL(IF("Página Web"='03.Muestra'!$D$8:$D$42,ROW('03.Muestra'!$F$8:$F$42)-MIN(ROW('03.Muestra'!$D$8:$D$42))+1,""),ROW()-588)),"")</f>
        <v>https://www.comunidad.madrid/tacp/estudios</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xml:space="preserve">Buscador de resoluciones </v>
      </c>
      <c r="C597" s="85" t="str" cm="1">
        <f t="array" ref="C597">IFERROR(INDEX('03.Muestra'!$F$8:$F$42,SMALL(IF("Página Web"='03.Muestra'!$D$8:$D$42,ROW('03.Muestra'!$F$8:$F$42)-MIN(ROW('03.Muestra'!$D$8:$D$42))+1,""),ROW()-588)),"")</f>
        <v>https://www.comunidad.madrid/tacp/busquedaresoluciones</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Resolución número 4002025</v>
      </c>
      <c r="C598" s="85" t="str" cm="1">
        <f t="array" ref="C598">IFERROR(INDEX('03.Muestra'!$F$8:$F$42,SMALL(IF("Página Web"='03.Muestra'!$D$8:$D$42,ROW('03.Muestra'!$F$8:$F$42)-MIN(ROW('03.Muestra'!$D$8:$D$42))+1,""),ROW()-588)),"")</f>
        <v>https://www.comunidad.madrid/tacp/resolucion/4002025</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https://www.comunidad.madrid/tacp/noticias</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Presentacion Electronica e Impresos</v>
      </c>
      <c r="C600" s="85" t="str" cm="1">
        <f t="array" ref="C600">IFERROR(INDEX('03.Muestra'!$F$8:$F$42,SMALL(IF("Página Web"='03.Muestra'!$D$8:$D$42,ROW('03.Muestra'!$F$8:$F$42)-MIN(ROW('03.Muestra'!$D$8:$D$42))+1,""),ROW()-588)),"")</f>
        <v>https://www.comunidad.madrid/tacp/novedades/presentacion-electronica-e-impresos-normalizados</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Resolución número 5352025</v>
      </c>
      <c r="C601" s="85" t="str" cm="1">
        <f t="array" ref="C601">IFERROR(INDEX('03.Muestra'!$F$8:$F$42,SMALL(IF("Página Web"='03.Muestra'!$D$8:$D$42,ROW('03.Muestra'!$F$8:$F$42)-MIN(ROW('03.Muestra'!$D$8:$D$42))+1,""),ROW()-588)),"")</f>
        <v>https://www.comunidad.madrid/tacp/resolucion/5352025</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XVII Jornada de coordinación de tribunales</v>
      </c>
      <c r="C602" s="85" t="str" cm="1">
        <f t="array" ref="C602">IFERROR(INDEX('03.Muestra'!$F$8:$F$42,SMALL(IF("Página Web"='03.Muestra'!$D$8:$D$42,ROW('03.Muestra'!$F$8:$F$42)-MIN(ROW('03.Muestra'!$D$8:$D$42))+1,""),ROW()-588)),"")</f>
        <v>https://www.comunidad.madrid/es/tacp/xvii-jornada-de-coordinacion-de-tribunales</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Contacte con nosotros</v>
      </c>
      <c r="C603" s="85" t="str" cm="1">
        <f t="array" ref="C603">IFERROR(INDEX('03.Muestra'!$F$8:$F$42,SMALL(IF("Página Web"='03.Muestra'!$D$8:$D$42,ROW('03.Muestra'!$F$8:$F$42)-MIN(ROW('03.Muestra'!$D$8:$D$42))+1,""),ROW()-588)),"")</f>
        <v>https://www.comunidad.madrid/es/tacp/contact</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https://www.comunidad.madrid/tacp/contacto</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https://www.comunidad.madrid/tacp/privacidad</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https://www.comunidad.madrid/tacp/aviso-legal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https://www.comunidad.madrid/tacp/sitemap</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https://www.comunidad.madrid/tacp/accesibilidad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Organización</v>
      </c>
      <c r="C628" s="85" t="str" cm="1">
        <f t="array" ref="C628">IFERROR(INDEX('03.Muestra'!$F$8:$F$42,SMALL(IF("Página Web"='03.Muestra'!$D$8:$D$42,ROW('03.Muestra'!$F$8:$F$42)-MIN(ROW('03.Muestra'!$D$8:$D$42))+1,""),ROW()-626)),"")</f>
        <v>https://www.comunidad.madrid/tacp/el-tribunal/organizacion</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Presentación electrónica e impresos normalizados</v>
      </c>
      <c r="C629" s="85" t="str" cm="1">
        <f t="array" ref="C629">IFERROR(INDEX('03.Muestra'!$F$8:$F$42,SMALL(IF("Página Web"='03.Muestra'!$D$8:$D$42,ROW('03.Muestra'!$F$8:$F$42)-MIN(ROW('03.Muestra'!$D$8:$D$42))+1,""),ROW()-626)),"")</f>
        <v>https://www.comunidad.madrid/tacp/el-tribunal/presentacion-electronica-e-impresos-normalizados</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Preguntas frecuentes</v>
      </c>
      <c r="C630" s="85" t="str" cm="1">
        <f t="array" ref="C630">IFERROR(INDEX('03.Muestra'!$F$8:$F$42,SMALL(IF("Página Web"='03.Muestra'!$D$8:$D$42,ROW('03.Muestra'!$F$8:$F$42)-MIN(ROW('03.Muestra'!$D$8:$D$42))+1,""),ROW()-626)),"")</f>
        <v>https://www.comunidad.madrid/tacp/faq-page</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(HISTÓRICO) Resoluciones de las reclamaciones de acceso a información pública</v>
      </c>
      <c r="C631" s="85" t="str" cm="1">
        <f t="array" ref="C631">IFERROR(INDEX('03.Muestra'!$F$8:$F$42,SMALL(IF("Página Web"='03.Muestra'!$D$8:$D$42,ROW('03.Muestra'!$F$8:$F$42)-MIN(ROW('03.Muestra'!$D$8:$D$42))+1,""),ROW()-626)),"")</f>
        <v>https://www.comunidad.madrid/tacp/el-tribunal/historico-resoluciones-de-las-reclamaciones-de-acceso-informacion-publica</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Memorias</v>
      </c>
      <c r="C632" s="85" t="str" cm="1">
        <f t="array" ref="C632">IFERROR(INDEX('03.Muestra'!$F$8:$F$42,SMALL(IF("Página Web"='03.Muestra'!$D$8:$D$42,ROW('03.Muestra'!$F$8:$F$42)-MIN(ROW('03.Muestra'!$D$8:$D$42))+1,""),ROW()-626)),"")</f>
        <v>https://www.comunidad.madrid/tacp/memorias</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Memoria Año 2021</v>
      </c>
      <c r="C633" s="85" t="str" cm="1">
        <f t="array" ref="C633">IFERROR(INDEX('03.Muestra'!$F$8:$F$42,SMALL(IF("Página Web"='03.Muestra'!$D$8:$D$42,ROW('03.Muestra'!$F$8:$F$42)-MIN(ROW('03.Muestra'!$D$8:$D$42))+1,""),ROW()-626)),"")</f>
        <v>https://www.comunidad.madrid/tacp/publicaciones/memorias/memoria-del-tribunal-administrativo-de-contratacion-publica-de-la-comunidad</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Estudio</v>
      </c>
      <c r="C634" s="85" t="str" cm="1">
        <f t="array" ref="C634">IFERROR(INDEX('03.Muestra'!$F$8:$F$42,SMALL(IF("Página Web"='03.Muestra'!$D$8:$D$42,ROW('03.Muestra'!$F$8:$F$42)-MIN(ROW('03.Muestra'!$D$8:$D$42))+1,""),ROW()-626)),"")</f>
        <v>https://www.comunidad.madrid/tacp/estudios</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xml:space="preserve">Buscador de resoluciones </v>
      </c>
      <c r="C635" s="85" t="str" cm="1">
        <f t="array" ref="C635">IFERROR(INDEX('03.Muestra'!$F$8:$F$42,SMALL(IF("Página Web"='03.Muestra'!$D$8:$D$42,ROW('03.Muestra'!$F$8:$F$42)-MIN(ROW('03.Muestra'!$D$8:$D$42))+1,""),ROW()-626)),"")</f>
        <v>https://www.comunidad.madrid/tacp/busquedaresoluciones</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Resolución número 4002025</v>
      </c>
      <c r="C636" s="85" t="str" cm="1">
        <f t="array" ref="C636">IFERROR(INDEX('03.Muestra'!$F$8:$F$42,SMALL(IF("Página Web"='03.Muestra'!$D$8:$D$42,ROW('03.Muestra'!$F$8:$F$42)-MIN(ROW('03.Muestra'!$D$8:$D$42))+1,""),ROW()-626)),"")</f>
        <v>https://www.comunidad.madrid/tacp/resolucion/4002025</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https://www.comunidad.madrid/tacp/noticias</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Presentacion Electronica e Impresos</v>
      </c>
      <c r="C638" s="85" t="str" cm="1">
        <f t="array" ref="C638">IFERROR(INDEX('03.Muestra'!$F$8:$F$42,SMALL(IF("Página Web"='03.Muestra'!$D$8:$D$42,ROW('03.Muestra'!$F$8:$F$42)-MIN(ROW('03.Muestra'!$D$8:$D$42))+1,""),ROW()-626)),"")</f>
        <v>https://www.comunidad.madrid/tacp/novedades/presentacion-electronica-e-impresos-normalizados</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Resolución número 5352025</v>
      </c>
      <c r="C639" s="85" t="str" cm="1">
        <f t="array" ref="C639">IFERROR(INDEX('03.Muestra'!$F$8:$F$42,SMALL(IF("Página Web"='03.Muestra'!$D$8:$D$42,ROW('03.Muestra'!$F$8:$F$42)-MIN(ROW('03.Muestra'!$D$8:$D$42))+1,""),ROW()-626)),"")</f>
        <v>https://www.comunidad.madrid/tacp/resolucion/5352025</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XVII Jornada de coordinación de tribunales</v>
      </c>
      <c r="C640" s="85" t="str" cm="1">
        <f t="array" ref="C640">IFERROR(INDEX('03.Muestra'!$F$8:$F$42,SMALL(IF("Página Web"='03.Muestra'!$D$8:$D$42,ROW('03.Muestra'!$F$8:$F$42)-MIN(ROW('03.Muestra'!$D$8:$D$42))+1,""),ROW()-626)),"")</f>
        <v>https://www.comunidad.madrid/es/tacp/xvii-jornada-de-coordinacion-de-tribunales</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Contacte con nosotros</v>
      </c>
      <c r="C641" s="85" t="str" cm="1">
        <f t="array" ref="C641">IFERROR(INDEX('03.Muestra'!$F$8:$F$42,SMALL(IF("Página Web"='03.Muestra'!$D$8:$D$42,ROW('03.Muestra'!$F$8:$F$42)-MIN(ROW('03.Muestra'!$D$8:$D$42))+1,""),ROW()-626)),"")</f>
        <v>https://www.comunidad.madrid/es/tacp/contact</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https://www.comunidad.madrid/tacp/contacto</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https://www.comunidad.madrid/tacp/privacidad</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https://www.comunidad.madrid/tacp/aviso-legal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https://www.comunidad.madrid/tacp/sitemap</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https://www.comunidad.madrid/tacp/accesibilidad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Organización</v>
      </c>
      <c r="C666" s="85" t="str" cm="1">
        <f t="array" ref="C666">IFERROR(INDEX('03.Muestra'!$F$8:$F$42,SMALL(IF("Página Web"='03.Muestra'!$D$8:$D$42,ROW('03.Muestra'!$F$8:$F$42)-MIN(ROW('03.Muestra'!$D$8:$D$42))+1,""),ROW()-664)),"")</f>
        <v>https://www.comunidad.madrid/tacp/el-tribunal/organizacion</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Presentación electrónica e impresos normalizados</v>
      </c>
      <c r="C667" s="85" t="str" cm="1">
        <f t="array" ref="C667">IFERROR(INDEX('03.Muestra'!$F$8:$F$42,SMALL(IF("Página Web"='03.Muestra'!$D$8:$D$42,ROW('03.Muestra'!$F$8:$F$42)-MIN(ROW('03.Muestra'!$D$8:$D$42))+1,""),ROW()-664)),"")</f>
        <v>https://www.comunidad.madrid/tacp/el-tribunal/presentacion-electronica-e-impresos-normalizados</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Preguntas frecuentes</v>
      </c>
      <c r="C668" s="85" t="str" cm="1">
        <f t="array" ref="C668">IFERROR(INDEX('03.Muestra'!$F$8:$F$42,SMALL(IF("Página Web"='03.Muestra'!$D$8:$D$42,ROW('03.Muestra'!$F$8:$F$42)-MIN(ROW('03.Muestra'!$D$8:$D$42))+1,""),ROW()-664)),"")</f>
        <v>https://www.comunidad.madrid/tacp/faq-page</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(HISTÓRICO) Resoluciones de las reclamaciones de acceso a información pública</v>
      </c>
      <c r="C669" s="85" t="str" cm="1">
        <f t="array" ref="C669">IFERROR(INDEX('03.Muestra'!$F$8:$F$42,SMALL(IF("Página Web"='03.Muestra'!$D$8:$D$42,ROW('03.Muestra'!$F$8:$F$42)-MIN(ROW('03.Muestra'!$D$8:$D$42))+1,""),ROW()-664)),"")</f>
        <v>https://www.comunidad.madrid/tacp/el-tribunal/historico-resoluciones-de-las-reclamaciones-de-acceso-informacion-publica</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Memorias</v>
      </c>
      <c r="C670" s="85" t="str" cm="1">
        <f t="array" ref="C670">IFERROR(INDEX('03.Muestra'!$F$8:$F$42,SMALL(IF("Página Web"='03.Muestra'!$D$8:$D$42,ROW('03.Muestra'!$F$8:$F$42)-MIN(ROW('03.Muestra'!$D$8:$D$42))+1,""),ROW()-664)),"")</f>
        <v>https://www.comunidad.madrid/tacp/memorias</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Memoria Año 2021</v>
      </c>
      <c r="C671" s="85" t="str" cm="1">
        <f t="array" ref="C671">IFERROR(INDEX('03.Muestra'!$F$8:$F$42,SMALL(IF("Página Web"='03.Muestra'!$D$8:$D$42,ROW('03.Muestra'!$F$8:$F$42)-MIN(ROW('03.Muestra'!$D$8:$D$42))+1,""),ROW()-664)),"")</f>
        <v>https://www.comunidad.madrid/tacp/publicaciones/memorias/memoria-del-tribunal-administrativo-de-contratacion-publica-de-la-comunidad</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Estudio</v>
      </c>
      <c r="C672" s="85" t="str" cm="1">
        <f t="array" ref="C672">IFERROR(INDEX('03.Muestra'!$F$8:$F$42,SMALL(IF("Página Web"='03.Muestra'!$D$8:$D$42,ROW('03.Muestra'!$F$8:$F$42)-MIN(ROW('03.Muestra'!$D$8:$D$42))+1,""),ROW()-664)),"")</f>
        <v>https://www.comunidad.madrid/tacp/estudios</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xml:space="preserve">Buscador de resoluciones </v>
      </c>
      <c r="C673" s="85" t="str" cm="1">
        <f t="array" ref="C673">IFERROR(INDEX('03.Muestra'!$F$8:$F$42,SMALL(IF("Página Web"='03.Muestra'!$D$8:$D$42,ROW('03.Muestra'!$F$8:$F$42)-MIN(ROW('03.Muestra'!$D$8:$D$42))+1,""),ROW()-664)),"")</f>
        <v>https://www.comunidad.madrid/tacp/busquedaresoluciones</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Resolución número 4002025</v>
      </c>
      <c r="C674" s="85" t="str" cm="1">
        <f t="array" ref="C674">IFERROR(INDEX('03.Muestra'!$F$8:$F$42,SMALL(IF("Página Web"='03.Muestra'!$D$8:$D$42,ROW('03.Muestra'!$F$8:$F$42)-MIN(ROW('03.Muestra'!$D$8:$D$42))+1,""),ROW()-664)),"")</f>
        <v>https://www.comunidad.madrid/tacp/resolucion/4002025</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https://www.comunidad.madrid/tacp/noticias</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Presentacion Electronica e Impresos</v>
      </c>
      <c r="C676" s="85" t="str" cm="1">
        <f t="array" ref="C676">IFERROR(INDEX('03.Muestra'!$F$8:$F$42,SMALL(IF("Página Web"='03.Muestra'!$D$8:$D$42,ROW('03.Muestra'!$F$8:$F$42)-MIN(ROW('03.Muestra'!$D$8:$D$42))+1,""),ROW()-664)),"")</f>
        <v>https://www.comunidad.madrid/tacp/novedades/presentacion-electronica-e-impresos-normalizados</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Resolución número 5352025</v>
      </c>
      <c r="C677" s="85" t="str" cm="1">
        <f t="array" ref="C677">IFERROR(INDEX('03.Muestra'!$F$8:$F$42,SMALL(IF("Página Web"='03.Muestra'!$D$8:$D$42,ROW('03.Muestra'!$F$8:$F$42)-MIN(ROW('03.Muestra'!$D$8:$D$42))+1,""),ROW()-664)),"")</f>
        <v>https://www.comunidad.madrid/tacp/resolucion/5352025</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XVII Jornada de coordinación de tribunales</v>
      </c>
      <c r="C678" s="85" t="str" cm="1">
        <f t="array" ref="C678">IFERROR(INDEX('03.Muestra'!$F$8:$F$42,SMALL(IF("Página Web"='03.Muestra'!$D$8:$D$42,ROW('03.Muestra'!$F$8:$F$42)-MIN(ROW('03.Muestra'!$D$8:$D$42))+1,""),ROW()-664)),"")</f>
        <v>https://www.comunidad.madrid/es/tacp/xvii-jornada-de-coordinacion-de-tribunales</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Contacte con nosotros</v>
      </c>
      <c r="C679" s="85" t="str" cm="1">
        <f t="array" ref="C679">IFERROR(INDEX('03.Muestra'!$F$8:$F$42,SMALL(IF("Página Web"='03.Muestra'!$D$8:$D$42,ROW('03.Muestra'!$F$8:$F$42)-MIN(ROW('03.Muestra'!$D$8:$D$42))+1,""),ROW()-664)),"")</f>
        <v>https://www.comunidad.madrid/es/tacp/contact</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https://www.comunidad.madrid/tacp/contacto</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https://www.comunidad.madrid/tacp/privacidad</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https://www.comunidad.madrid/tacp/aviso-legal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https://www.comunidad.madrid/tacp/sitemap</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https://www.comunidad.madrid/tacp/accesibilidad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Organización</v>
      </c>
      <c r="C704" s="85" t="str" cm="1">
        <f t="array" ref="C704">IFERROR(INDEX('03.Muestra'!$F$8:$F$42,SMALL(IF("Página Web"='03.Muestra'!$D$8:$D$42,ROW('03.Muestra'!$F$8:$F$42)-MIN(ROW('03.Muestra'!$D$8:$D$42))+1,""),ROW()-702)),"")</f>
        <v>https://www.comunidad.madrid/tacp/el-tribunal/organizacion</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Presentación electrónica e impresos normalizados</v>
      </c>
      <c r="C705" s="85" t="str" cm="1">
        <f t="array" ref="C705">IFERROR(INDEX('03.Muestra'!$F$8:$F$42,SMALL(IF("Página Web"='03.Muestra'!$D$8:$D$42,ROW('03.Muestra'!$F$8:$F$42)-MIN(ROW('03.Muestra'!$D$8:$D$42))+1,""),ROW()-702)),"")</f>
        <v>https://www.comunidad.madrid/tacp/el-tribunal/presentacion-electronica-e-impresos-normalizados</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Preguntas frecuentes</v>
      </c>
      <c r="C706" s="85" t="str" cm="1">
        <f t="array" ref="C706">IFERROR(INDEX('03.Muestra'!$F$8:$F$42,SMALL(IF("Página Web"='03.Muestra'!$D$8:$D$42,ROW('03.Muestra'!$F$8:$F$42)-MIN(ROW('03.Muestra'!$D$8:$D$42))+1,""),ROW()-702)),"")</f>
        <v>https://www.comunidad.madrid/tacp/faq-page</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(HISTÓRICO) Resoluciones de las reclamaciones de acceso a información pública</v>
      </c>
      <c r="C707" s="85" t="str" cm="1">
        <f t="array" ref="C707">IFERROR(INDEX('03.Muestra'!$F$8:$F$42,SMALL(IF("Página Web"='03.Muestra'!$D$8:$D$42,ROW('03.Muestra'!$F$8:$F$42)-MIN(ROW('03.Muestra'!$D$8:$D$42))+1,""),ROW()-702)),"")</f>
        <v>https://www.comunidad.madrid/tacp/el-tribunal/historico-resoluciones-de-las-reclamaciones-de-acceso-informacion-publica</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Memorias</v>
      </c>
      <c r="C708" s="85" t="str" cm="1">
        <f t="array" ref="C708">IFERROR(INDEX('03.Muestra'!$F$8:$F$42,SMALL(IF("Página Web"='03.Muestra'!$D$8:$D$42,ROW('03.Muestra'!$F$8:$F$42)-MIN(ROW('03.Muestra'!$D$8:$D$42))+1,""),ROW()-702)),"")</f>
        <v>https://www.comunidad.madrid/tacp/memorias</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Memoria Año 2021</v>
      </c>
      <c r="C709" s="85" t="str" cm="1">
        <f t="array" ref="C709">IFERROR(INDEX('03.Muestra'!$F$8:$F$42,SMALL(IF("Página Web"='03.Muestra'!$D$8:$D$42,ROW('03.Muestra'!$F$8:$F$42)-MIN(ROW('03.Muestra'!$D$8:$D$42))+1,""),ROW()-702)),"")</f>
        <v>https://www.comunidad.madrid/tacp/publicaciones/memorias/memoria-del-tribunal-administrativo-de-contratacion-publica-de-la-comunidad</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Estudio</v>
      </c>
      <c r="C710" s="85" t="str" cm="1">
        <f t="array" ref="C710">IFERROR(INDEX('03.Muestra'!$F$8:$F$42,SMALL(IF("Página Web"='03.Muestra'!$D$8:$D$42,ROW('03.Muestra'!$F$8:$F$42)-MIN(ROW('03.Muestra'!$D$8:$D$42))+1,""),ROW()-702)),"")</f>
        <v>https://www.comunidad.madrid/tacp/estudios</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xml:space="preserve">Buscador de resoluciones </v>
      </c>
      <c r="C711" s="85" t="str" cm="1">
        <f t="array" ref="C711">IFERROR(INDEX('03.Muestra'!$F$8:$F$42,SMALL(IF("Página Web"='03.Muestra'!$D$8:$D$42,ROW('03.Muestra'!$F$8:$F$42)-MIN(ROW('03.Muestra'!$D$8:$D$42))+1,""),ROW()-702)),"")</f>
        <v>https://www.comunidad.madrid/tacp/busquedaresoluciones</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Resolución número 4002025</v>
      </c>
      <c r="C712" s="85" t="str" cm="1">
        <f t="array" ref="C712">IFERROR(INDEX('03.Muestra'!$F$8:$F$42,SMALL(IF("Página Web"='03.Muestra'!$D$8:$D$42,ROW('03.Muestra'!$F$8:$F$42)-MIN(ROW('03.Muestra'!$D$8:$D$42))+1,""),ROW()-702)),"")</f>
        <v>https://www.comunidad.madrid/tacp/resolucion/4002025</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https://www.comunidad.madrid/tacp/noticias</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Presentacion Electronica e Impresos</v>
      </c>
      <c r="C714" s="85" t="str" cm="1">
        <f t="array" ref="C714">IFERROR(INDEX('03.Muestra'!$F$8:$F$42,SMALL(IF("Página Web"='03.Muestra'!$D$8:$D$42,ROW('03.Muestra'!$F$8:$F$42)-MIN(ROW('03.Muestra'!$D$8:$D$42))+1,""),ROW()-702)),"")</f>
        <v>https://www.comunidad.madrid/tacp/novedades/presentacion-electronica-e-impresos-normalizados</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Resolución número 5352025</v>
      </c>
      <c r="C715" s="85" t="str" cm="1">
        <f t="array" ref="C715">IFERROR(INDEX('03.Muestra'!$F$8:$F$42,SMALL(IF("Página Web"='03.Muestra'!$D$8:$D$42,ROW('03.Muestra'!$F$8:$F$42)-MIN(ROW('03.Muestra'!$D$8:$D$42))+1,""),ROW()-702)),"")</f>
        <v>https://www.comunidad.madrid/tacp/resolucion/5352025</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XVII Jornada de coordinación de tribunales</v>
      </c>
      <c r="C716" s="85" t="str" cm="1">
        <f t="array" ref="C716">IFERROR(INDEX('03.Muestra'!$F$8:$F$42,SMALL(IF("Página Web"='03.Muestra'!$D$8:$D$42,ROW('03.Muestra'!$F$8:$F$42)-MIN(ROW('03.Muestra'!$D$8:$D$42))+1,""),ROW()-702)),"")</f>
        <v>https://www.comunidad.madrid/es/tacp/xvii-jornada-de-coordinacion-de-tribunales</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Contacte con nosotros</v>
      </c>
      <c r="C717" s="85" t="str" cm="1">
        <f t="array" ref="C717">IFERROR(INDEX('03.Muestra'!$F$8:$F$42,SMALL(IF("Página Web"='03.Muestra'!$D$8:$D$42,ROW('03.Muestra'!$F$8:$F$42)-MIN(ROW('03.Muestra'!$D$8:$D$42))+1,""),ROW()-702)),"")</f>
        <v>https://www.comunidad.madrid/es/tacp/contact</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https://www.comunidad.madrid/tacp/contacto</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https://www.comunidad.madrid/tacp/privacidad</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https://www.comunidad.madrid/tacp/aviso-legal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https://www.comunidad.madrid/tacp/sitemap</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https://www.comunidad.madrid/tacp/accesibilidad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140" sqref="D1135:D114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410</v>
      </c>
      <c r="H12" s="42">
        <f ca="1">IF(($G$15+$K$15)=0,0,G12/($G$15+$K$15))</f>
        <v>0.41</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186</v>
      </c>
      <c r="H13" s="42">
        <f ca="1">IF(($G$15+$K$15)=0,0,G13/($G$15+$K$15))</f>
        <v>0.186</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404</v>
      </c>
      <c r="H14" s="42">
        <f ca="1">IF(($G$15+$K$15)=0,0,G14/($G$15+$K$15))</f>
        <v>0.40400000000000003</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91</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20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91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91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91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91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91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91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91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91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91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91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91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91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91</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91</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91</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91</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93</v>
      </c>
      <c r="E248" s="79" t="str">
        <f t="shared" si="12"/>
        <v/>
      </c>
      <c r="F248" s="91">
        <f ca="1">COUNTIF($D247:INDIRECT("$D" &amp;  SUM(ROW()-1,'03.Muestra'!$D$45)-1),F247)</f>
        <v>0</v>
      </c>
      <c r="G248" s="91">
        <f ca="1">COUNTIF($D247:INDIRECT("$D" &amp;  SUM(ROW()-1,'03.Muestra'!$D$45)-1),G247)</f>
        <v>0</v>
      </c>
      <c r="H248" s="91">
        <f ca="1">COUNTIF($D247:INDIRECT("$D" &amp;  SUM(ROW()-1,'03.Muestra'!$D$45)-1),H247)</f>
        <v>2</v>
      </c>
      <c r="I248" s="91">
        <f ca="1">COUNTIF($D247:INDIRECT("$D" &amp;  SUM(ROW()-1,'03.Muestra'!$D$45)-1),I247)</f>
        <v>16</v>
      </c>
      <c r="J248" s="91">
        <f ca="1">COUNTIF($D247:INDIRECT("$D" &amp;  SUM(ROW()-1,'03.Muestra'!$D$45)-1),J247)</f>
        <v>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91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93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91</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91</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91</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v>
      </c>
      <c r="J286" s="91">
        <f ca="1">COUNTIF($D285:INDIRECT("$D" &amp;  SUM(ROW()-1,'03.Muestra'!$D$45)-1),J285)</f>
        <v>18</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91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91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91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91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91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93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91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91</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91</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91</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91</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v>
      </c>
      <c r="J324" s="91">
        <f ca="1">COUNTIF($D323:INDIRECT("$D" &amp;  SUM(ROW()-1,'03.Muestra'!$D$45)-1),J323)</f>
        <v>19</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91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91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91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91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91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91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91</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91</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91</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91</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Organización</v>
      </c>
      <c r="C362" s="85" t="str" cm="1">
        <f t="array" ref="C362">IFERROR(INDEX('03.Muestra'!$F$8:$F$42,SMALL(IF("Página Web"='03.Muestra'!$D$8:$D$42,ROW('03.Muestra'!$F$8:$F$42)-MIN(ROW('03.Muestra'!$D$8:$D$42))+1,""),ROW()-360)),"")</f>
        <v>https://www.comunidad.madrid/tacp/el-tribunal/organizacion</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Presentación electrónica e impresos normalizados</v>
      </c>
      <c r="C363" s="85" t="str" cm="1">
        <f t="array" ref="C363">IFERROR(INDEX('03.Muestra'!$F$8:$F$42,SMALL(IF("Página Web"='03.Muestra'!$D$8:$D$42,ROW('03.Muestra'!$F$8:$F$42)-MIN(ROW('03.Muestra'!$D$8:$D$42))+1,""),ROW()-360)),"")</f>
        <v>https://www.comunidad.madrid/tacp/el-tribunal/presentacion-electronica-e-impresos-normalizados</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Preguntas frecuentes</v>
      </c>
      <c r="C364" s="85" t="str" cm="1">
        <f t="array" ref="C364">IFERROR(INDEX('03.Muestra'!$F$8:$F$42,SMALL(IF("Página Web"='03.Muestra'!$D$8:$D$42,ROW('03.Muestra'!$F$8:$F$42)-MIN(ROW('03.Muestra'!$D$8:$D$42))+1,""),ROW()-360)),"")</f>
        <v>https://www.comunidad.madrid/tacp/faq-page</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(HISTÓRICO) Resoluciones de las reclamaciones de acceso a información pública</v>
      </c>
      <c r="C365" s="85" t="str" cm="1">
        <f t="array" ref="C365">IFERROR(INDEX('03.Muestra'!$F$8:$F$42,SMALL(IF("Página Web"='03.Muestra'!$D$8:$D$42,ROW('03.Muestra'!$F$8:$F$42)-MIN(ROW('03.Muestra'!$D$8:$D$42))+1,""),ROW()-360)),"")</f>
        <v>https://www.comunidad.madrid/tacp/el-tribunal/historico-resoluciones-de-las-reclamaciones-de-acceso-informacion-publica</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Memorias</v>
      </c>
      <c r="C366" s="85" t="str" cm="1">
        <f t="array" ref="C366">IFERROR(INDEX('03.Muestra'!$F$8:$F$42,SMALL(IF("Página Web"='03.Muestra'!$D$8:$D$42,ROW('03.Muestra'!$F$8:$F$42)-MIN(ROW('03.Muestra'!$D$8:$D$42))+1,""),ROW()-360)),"")</f>
        <v>https://www.comunidad.madrid/tacp/memorias</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Memoria Año 2021</v>
      </c>
      <c r="C367" s="85" t="str" cm="1">
        <f t="array" ref="C367">IFERROR(INDEX('03.Muestra'!$F$8:$F$42,SMALL(IF("Página Web"='03.Muestra'!$D$8:$D$42,ROW('03.Muestra'!$F$8:$F$42)-MIN(ROW('03.Muestra'!$D$8:$D$42))+1,""),ROW()-360)),"")</f>
        <v>https://www.comunidad.madrid/tacp/publicaciones/memorias/memoria-del-tribunal-administrativo-de-contratacion-publica-de-la-comunidad</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Estudio</v>
      </c>
      <c r="C368" s="85" t="str" cm="1">
        <f t="array" ref="C368">IFERROR(INDEX('03.Muestra'!$F$8:$F$42,SMALL(IF("Página Web"='03.Muestra'!$D$8:$D$42,ROW('03.Muestra'!$F$8:$F$42)-MIN(ROW('03.Muestra'!$D$8:$D$42))+1,""),ROW()-360)),"")</f>
        <v>https://www.comunidad.madrid/tacp/estudios</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xml:space="preserve">Buscador de resoluciones </v>
      </c>
      <c r="C369" s="85" t="str" cm="1">
        <f t="array" ref="C369">IFERROR(INDEX('03.Muestra'!$F$8:$F$42,SMALL(IF("Página Web"='03.Muestra'!$D$8:$D$42,ROW('03.Muestra'!$F$8:$F$42)-MIN(ROW('03.Muestra'!$D$8:$D$42))+1,""),ROW()-360)),"")</f>
        <v>https://www.comunidad.madrid/tacp/busquedaresoluciones</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Resolución número 4002025</v>
      </c>
      <c r="C370" s="85" t="str" cm="1">
        <f t="array" ref="C370">IFERROR(INDEX('03.Muestra'!$F$8:$F$42,SMALL(IF("Página Web"='03.Muestra'!$D$8:$D$42,ROW('03.Muestra'!$F$8:$F$42)-MIN(ROW('03.Muestra'!$D$8:$D$42))+1,""),ROW()-360)),"")</f>
        <v>https://www.comunidad.madrid/tacp/resolucion/4002025</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https://www.comunidad.madrid/tacp/noticias</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Presentacion Electronica e Impresos</v>
      </c>
      <c r="C372" s="85" t="str" cm="1">
        <f t="array" ref="C372">IFERROR(INDEX('03.Muestra'!$F$8:$F$42,SMALL(IF("Página Web"='03.Muestra'!$D$8:$D$42,ROW('03.Muestra'!$F$8:$F$42)-MIN(ROW('03.Muestra'!$D$8:$D$42))+1,""),ROW()-360)),"")</f>
        <v>https://www.comunidad.madrid/tacp/novedades/presentacion-electronica-e-impresos-normalizados</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Resolución número 5352025</v>
      </c>
      <c r="C373" s="85" t="str" cm="1">
        <f t="array" ref="C373">IFERROR(INDEX('03.Muestra'!$F$8:$F$42,SMALL(IF("Página Web"='03.Muestra'!$D$8:$D$42,ROW('03.Muestra'!$F$8:$F$42)-MIN(ROW('03.Muestra'!$D$8:$D$42))+1,""),ROW()-360)),"")</f>
        <v>https://www.comunidad.madrid/tacp/resolucion/5352025</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XVII Jornada de coordinación de tribunales</v>
      </c>
      <c r="C374" s="85" t="str" cm="1">
        <f t="array" ref="C374">IFERROR(INDEX('03.Muestra'!$F$8:$F$42,SMALL(IF("Página Web"='03.Muestra'!$D$8:$D$42,ROW('03.Muestra'!$F$8:$F$42)-MIN(ROW('03.Muestra'!$D$8:$D$42))+1,""),ROW()-360)),"")</f>
        <v>https://www.comunidad.madrid/es/tacp/xvii-jornada-de-coordinacion-de-tribunales</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Contacte con nosotros</v>
      </c>
      <c r="C375" s="85" t="str" cm="1">
        <f t="array" ref="C375">IFERROR(INDEX('03.Muestra'!$F$8:$F$42,SMALL(IF("Página Web"='03.Muestra'!$D$8:$D$42,ROW('03.Muestra'!$F$8:$F$42)-MIN(ROW('03.Muestra'!$D$8:$D$42))+1,""),ROW()-360)),"")</f>
        <v>https://www.comunidad.madrid/es/tacp/contact</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https://www.comunidad.madrid/tacp/contacto</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https://www.comunidad.madrid/tacp/privacidad</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https://www.comunidad.madrid/tacp/aviso-legal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https://www.comunidad.madrid/tacp/sitemap</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https://www.comunidad.madrid/tacp/accesibilidad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Organización</v>
      </c>
      <c r="C400" s="85" t="str" cm="1">
        <f t="array" ref="C400">IFERROR(INDEX('03.Muestra'!$F$8:$F$42,SMALL(IF("Página Web"='03.Muestra'!$D$8:$D$42,ROW('03.Muestra'!$F$8:$F$42)-MIN(ROW('03.Muestra'!$D$8:$D$42))+1,""),ROW()-398)),"")</f>
        <v>https://www.comunidad.madrid/tacp/el-tribunal/organizacion</v>
      </c>
      <c r="D400" s="99" t="s">
        <v>93</v>
      </c>
      <c r="E400" s="79" t="str">
        <f t="shared" si="20"/>
        <v/>
      </c>
      <c r="F400" s="91">
        <f ca="1">COUNTIF($D399:INDIRECT("$D" &amp;  SUM(ROW()-1,'03.Muestra'!$D$45)-1),F399)</f>
        <v>0</v>
      </c>
      <c r="G400" s="91">
        <f ca="1">COUNTIF($D399:INDIRECT("$D" &amp;  SUM(ROW()-1,'03.Muestra'!$D$45)-1),G399)</f>
        <v>0</v>
      </c>
      <c r="H400" s="91">
        <f ca="1">COUNTIF($D399:INDIRECT("$D" &amp;  SUM(ROW()-1,'03.Muestra'!$D$45)-1),H399)</f>
        <v>2</v>
      </c>
      <c r="I400" s="91">
        <f ca="1">COUNTIF($D399:INDIRECT("$D" &amp;  SUM(ROW()-1,'03.Muestra'!$D$45)-1),I399)</f>
        <v>17</v>
      </c>
      <c r="J400" s="91">
        <f ca="1">COUNTIF($D399:INDIRECT("$D" &amp;  SUM(ROW()-1,'03.Muestra'!$D$45)-1),J399)</f>
        <v>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Presentación electrónica e impresos normalizados</v>
      </c>
      <c r="C401" s="85" t="str" cm="1">
        <f t="array" ref="C401">IFERROR(INDEX('03.Muestra'!$F$8:$F$42,SMALL(IF("Página Web"='03.Muestra'!$D$8:$D$42,ROW('03.Muestra'!$F$8:$F$42)-MIN(ROW('03.Muestra'!$D$8:$D$42))+1,""),ROW()-398)),"")</f>
        <v>https://www.comunidad.madrid/tacp/el-tribunal/presentacion-electronica-e-impresos-normalizados</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Preguntas frecuentes</v>
      </c>
      <c r="C402" s="85" t="str" cm="1">
        <f t="array" ref="C402">IFERROR(INDEX('03.Muestra'!$F$8:$F$42,SMALL(IF("Página Web"='03.Muestra'!$D$8:$D$42,ROW('03.Muestra'!$F$8:$F$42)-MIN(ROW('03.Muestra'!$D$8:$D$42))+1,""),ROW()-398)),"")</f>
        <v>https://www.comunidad.madrid/tacp/faq-page</v>
      </c>
      <c r="D402" s="99" t="s">
        <v>93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(HISTÓRICO) Resoluciones de las reclamaciones de acceso a información pública</v>
      </c>
      <c r="C403" s="85" t="str" cm="1">
        <f t="array" ref="C403">IFERROR(INDEX('03.Muestra'!$F$8:$F$42,SMALL(IF("Página Web"='03.Muestra'!$D$8:$D$42,ROW('03.Muestra'!$F$8:$F$42)-MIN(ROW('03.Muestra'!$D$8:$D$42))+1,""),ROW()-398)),"")</f>
        <v>https://www.comunidad.madrid/tacp/el-tribunal/historico-resoluciones-de-las-reclamaciones-de-acceso-informacion-publica</v>
      </c>
      <c r="D403" s="99" t="s">
        <v>93</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Memorias</v>
      </c>
      <c r="C404" s="85" t="str" cm="1">
        <f t="array" ref="C404">IFERROR(INDEX('03.Muestra'!$F$8:$F$42,SMALL(IF("Página Web"='03.Muestra'!$D$8:$D$42,ROW('03.Muestra'!$F$8:$F$42)-MIN(ROW('03.Muestra'!$D$8:$D$42))+1,""),ROW()-398)),"")</f>
        <v>https://www.comunidad.madrid/tacp/memorias</v>
      </c>
      <c r="D404" s="99" t="s">
        <v>93</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Memoria Año 2021</v>
      </c>
      <c r="C405" s="85" t="str" cm="1">
        <f t="array" ref="C405">IFERROR(INDEX('03.Muestra'!$F$8:$F$42,SMALL(IF("Página Web"='03.Muestra'!$D$8:$D$42,ROW('03.Muestra'!$F$8:$F$42)-MIN(ROW('03.Muestra'!$D$8:$D$42))+1,""),ROW()-398)),"")</f>
        <v>https://www.comunidad.madrid/tacp/publicaciones/memorias/memoria-del-tribunal-administrativo-de-contratacion-publica-de-la-comunidad</v>
      </c>
      <c r="D405" s="99" t="s">
        <v>93</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Estudio</v>
      </c>
      <c r="C406" s="85" t="str" cm="1">
        <f t="array" ref="C406">IFERROR(INDEX('03.Muestra'!$F$8:$F$42,SMALL(IF("Página Web"='03.Muestra'!$D$8:$D$42,ROW('03.Muestra'!$F$8:$F$42)-MIN(ROW('03.Muestra'!$D$8:$D$42))+1,""),ROW()-398)),"")</f>
        <v>https://www.comunidad.madrid/tacp/estudios</v>
      </c>
      <c r="D406" s="99" t="s">
        <v>93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xml:space="preserve">Buscador de resoluciones </v>
      </c>
      <c r="C407" s="85" t="str" cm="1">
        <f t="array" ref="C407">IFERROR(INDEX('03.Muestra'!$F$8:$F$42,SMALL(IF("Página Web"='03.Muestra'!$D$8:$D$42,ROW('03.Muestra'!$F$8:$F$42)-MIN(ROW('03.Muestra'!$D$8:$D$42))+1,""),ROW()-398)),"")</f>
        <v>https://www.comunidad.madrid/tacp/busquedaresoluciones</v>
      </c>
      <c r="D407" s="99" t="s">
        <v>93</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Resolución número 4002025</v>
      </c>
      <c r="C408" s="85" t="str" cm="1">
        <f t="array" ref="C408">IFERROR(INDEX('03.Muestra'!$F$8:$F$42,SMALL(IF("Página Web"='03.Muestra'!$D$8:$D$42,ROW('03.Muestra'!$F$8:$F$42)-MIN(ROW('03.Muestra'!$D$8:$D$42))+1,""),ROW()-398)),"")</f>
        <v>https://www.comunidad.madrid/tacp/resolucion/4002025</v>
      </c>
      <c r="D408" s="99" t="s">
        <v>93</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https://www.comunidad.madrid/tacp/noticias</v>
      </c>
      <c r="D409" s="99" t="s">
        <v>93</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Presentacion Electronica e Impresos</v>
      </c>
      <c r="C410" s="85" t="str" cm="1">
        <f t="array" ref="C410">IFERROR(INDEX('03.Muestra'!$F$8:$F$42,SMALL(IF("Página Web"='03.Muestra'!$D$8:$D$42,ROW('03.Muestra'!$F$8:$F$42)-MIN(ROW('03.Muestra'!$D$8:$D$42))+1,""),ROW()-398)),"")</f>
        <v>https://www.comunidad.madrid/tacp/novedades/presentacion-electronica-e-impresos-normalizados</v>
      </c>
      <c r="D410" s="99" t="s">
        <v>93</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Resolución número 5352025</v>
      </c>
      <c r="C411" s="85" t="str" cm="1">
        <f t="array" ref="C411">IFERROR(INDEX('03.Muestra'!$F$8:$F$42,SMALL(IF("Página Web"='03.Muestra'!$D$8:$D$42,ROW('03.Muestra'!$F$8:$F$42)-MIN(ROW('03.Muestra'!$D$8:$D$42))+1,""),ROW()-398)),"")</f>
        <v>https://www.comunidad.madrid/tacp/resolucion/5352025</v>
      </c>
      <c r="D411" s="99" t="s">
        <v>93</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XVII Jornada de coordinación de tribunales</v>
      </c>
      <c r="C412" s="85" t="str" cm="1">
        <f t="array" ref="C412">IFERROR(INDEX('03.Muestra'!$F$8:$F$42,SMALL(IF("Página Web"='03.Muestra'!$D$8:$D$42,ROW('03.Muestra'!$F$8:$F$42)-MIN(ROW('03.Muestra'!$D$8:$D$42))+1,""),ROW()-398)),"")</f>
        <v>https://www.comunidad.madrid/es/tacp/xvii-jornada-de-coordinacion-de-tribunales</v>
      </c>
      <c r="D412" s="99" t="s">
        <v>93</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Contacte con nosotros</v>
      </c>
      <c r="C413" s="85" t="str" cm="1">
        <f t="array" ref="C413">IFERROR(INDEX('03.Muestra'!$F$8:$F$42,SMALL(IF("Página Web"='03.Muestra'!$D$8:$D$42,ROW('03.Muestra'!$F$8:$F$42)-MIN(ROW('03.Muestra'!$D$8:$D$42))+1,""),ROW()-398)),"")</f>
        <v>https://www.comunidad.madrid/es/tacp/contact</v>
      </c>
      <c r="D413" s="99" t="s">
        <v>93</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https://www.comunidad.madrid/tacp/contacto</v>
      </c>
      <c r="D414" s="99" t="s">
        <v>91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https://www.comunidad.madrid/tacp/privacidad</v>
      </c>
      <c r="D415" s="99" t="s">
        <v>103</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https://www.comunidad.madrid/tacp/aviso-legal</v>
      </c>
      <c r="D416" s="99" t="s">
        <v>103</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https://www.comunidad.madrid/tacp/sitemap</v>
      </c>
      <c r="D417" s="99" t="s">
        <v>93</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https://www.comunidad.madrid/tacp/accesibilidad</v>
      </c>
      <c r="D418" s="99" t="s">
        <v>93</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Organización</v>
      </c>
      <c r="C438" s="85" t="str" cm="1">
        <f t="array" ref="C438">IFERROR(INDEX('03.Muestra'!$F$8:$F$42,SMALL(IF("Página Web"='03.Muestra'!$D$8:$D$42,ROW('03.Muestra'!$F$8:$F$42)-MIN(ROW('03.Muestra'!$D$8:$D$42))+1,""),ROW()-436)),"")</f>
        <v>https://www.comunidad.madrid/tacp/el-tribunal/organizacion</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Presentación electrónica e impresos normalizados</v>
      </c>
      <c r="C439" s="85" t="str" cm="1">
        <f t="array" ref="C439">IFERROR(INDEX('03.Muestra'!$F$8:$F$42,SMALL(IF("Página Web"='03.Muestra'!$D$8:$D$42,ROW('03.Muestra'!$F$8:$F$42)-MIN(ROW('03.Muestra'!$D$8:$D$42))+1,""),ROW()-436)),"")</f>
        <v>https://www.comunidad.madrid/tacp/el-tribunal/presentacion-electronica-e-impresos-normalizados</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Preguntas frecuentes</v>
      </c>
      <c r="C440" s="85" t="str" cm="1">
        <f t="array" ref="C440">IFERROR(INDEX('03.Muestra'!$F$8:$F$42,SMALL(IF("Página Web"='03.Muestra'!$D$8:$D$42,ROW('03.Muestra'!$F$8:$F$42)-MIN(ROW('03.Muestra'!$D$8:$D$42))+1,""),ROW()-436)),"")</f>
        <v>https://www.comunidad.madrid/tacp/faq-page</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(HISTÓRICO) Resoluciones de las reclamaciones de acceso a información pública</v>
      </c>
      <c r="C441" s="85" t="str" cm="1">
        <f t="array" ref="C441">IFERROR(INDEX('03.Muestra'!$F$8:$F$42,SMALL(IF("Página Web"='03.Muestra'!$D$8:$D$42,ROW('03.Muestra'!$F$8:$F$42)-MIN(ROW('03.Muestra'!$D$8:$D$42))+1,""),ROW()-436)),"")</f>
        <v>https://www.comunidad.madrid/tacp/el-tribunal/historico-resoluciones-de-las-reclamaciones-de-acceso-informacion-publica</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Memorias</v>
      </c>
      <c r="C442" s="85" t="str" cm="1">
        <f t="array" ref="C442">IFERROR(INDEX('03.Muestra'!$F$8:$F$42,SMALL(IF("Página Web"='03.Muestra'!$D$8:$D$42,ROW('03.Muestra'!$F$8:$F$42)-MIN(ROW('03.Muestra'!$D$8:$D$42))+1,""),ROW()-436)),"")</f>
        <v>https://www.comunidad.madrid/tacp/memorias</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Memoria Año 2021</v>
      </c>
      <c r="C443" s="85" t="str" cm="1">
        <f t="array" ref="C443">IFERROR(INDEX('03.Muestra'!$F$8:$F$42,SMALL(IF("Página Web"='03.Muestra'!$D$8:$D$42,ROW('03.Muestra'!$F$8:$F$42)-MIN(ROW('03.Muestra'!$D$8:$D$42))+1,""),ROW()-436)),"")</f>
        <v>https://www.comunidad.madrid/tacp/publicaciones/memorias/memoria-del-tribunal-administrativo-de-contratacion-publica-de-la-comunidad</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Estudio</v>
      </c>
      <c r="C444" s="85" t="str" cm="1">
        <f t="array" ref="C444">IFERROR(INDEX('03.Muestra'!$F$8:$F$42,SMALL(IF("Página Web"='03.Muestra'!$D$8:$D$42,ROW('03.Muestra'!$F$8:$F$42)-MIN(ROW('03.Muestra'!$D$8:$D$42))+1,""),ROW()-436)),"")</f>
        <v>https://www.comunidad.madrid/tacp/estudios</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xml:space="preserve">Buscador de resoluciones </v>
      </c>
      <c r="C445" s="85" t="str" cm="1">
        <f t="array" ref="C445">IFERROR(INDEX('03.Muestra'!$F$8:$F$42,SMALL(IF("Página Web"='03.Muestra'!$D$8:$D$42,ROW('03.Muestra'!$F$8:$F$42)-MIN(ROW('03.Muestra'!$D$8:$D$42))+1,""),ROW()-436)),"")</f>
        <v>https://www.comunidad.madrid/tacp/busquedaresoluciones</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Resolución número 4002025</v>
      </c>
      <c r="C446" s="85" t="str" cm="1">
        <f t="array" ref="C446">IFERROR(INDEX('03.Muestra'!$F$8:$F$42,SMALL(IF("Página Web"='03.Muestra'!$D$8:$D$42,ROW('03.Muestra'!$F$8:$F$42)-MIN(ROW('03.Muestra'!$D$8:$D$42))+1,""),ROW()-436)),"")</f>
        <v>https://www.comunidad.madrid/tacp/resolucion/4002025</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https://www.comunidad.madrid/tacp/noticias</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Presentacion Electronica e Impresos</v>
      </c>
      <c r="C448" s="85" t="str" cm="1">
        <f t="array" ref="C448">IFERROR(INDEX('03.Muestra'!$F$8:$F$42,SMALL(IF("Página Web"='03.Muestra'!$D$8:$D$42,ROW('03.Muestra'!$F$8:$F$42)-MIN(ROW('03.Muestra'!$D$8:$D$42))+1,""),ROW()-436)),"")</f>
        <v>https://www.comunidad.madrid/tacp/novedades/presentacion-electronica-e-impresos-normalizados</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Resolución número 5352025</v>
      </c>
      <c r="C449" s="85" t="str" cm="1">
        <f t="array" ref="C449">IFERROR(INDEX('03.Muestra'!$F$8:$F$42,SMALL(IF("Página Web"='03.Muestra'!$D$8:$D$42,ROW('03.Muestra'!$F$8:$F$42)-MIN(ROW('03.Muestra'!$D$8:$D$42))+1,""),ROW()-436)),"")</f>
        <v>https://www.comunidad.madrid/tacp/resolucion/5352025</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XVII Jornada de coordinación de tribunales</v>
      </c>
      <c r="C450" s="85" t="str" cm="1">
        <f t="array" ref="C450">IFERROR(INDEX('03.Muestra'!$F$8:$F$42,SMALL(IF("Página Web"='03.Muestra'!$D$8:$D$42,ROW('03.Muestra'!$F$8:$F$42)-MIN(ROW('03.Muestra'!$D$8:$D$42))+1,""),ROW()-436)),"")</f>
        <v>https://www.comunidad.madrid/es/tacp/xvii-jornada-de-coordinacion-de-tribunales</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Contacte con nosotros</v>
      </c>
      <c r="C451" s="85" t="str" cm="1">
        <f t="array" ref="C451">IFERROR(INDEX('03.Muestra'!$F$8:$F$42,SMALL(IF("Página Web"='03.Muestra'!$D$8:$D$42,ROW('03.Muestra'!$F$8:$F$42)-MIN(ROW('03.Muestra'!$D$8:$D$42))+1,""),ROW()-436)),"")</f>
        <v>https://www.comunidad.madrid/es/tacp/contact</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https://www.comunidad.madrid/tacp/contacto</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https://www.comunidad.madrid/tacp/privacidad</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https://www.comunidad.madrid/tacp/aviso-legal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https://www.comunidad.madrid/tacp/sitemap</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https://www.comunidad.madrid/tacp/accesibilidad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93</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Organización</v>
      </c>
      <c r="C476" s="85" t="str" cm="1">
        <f t="array" ref="C476">IFERROR(INDEX('03.Muestra'!$F$8:$F$42,SMALL(IF("Página Web"='03.Muestra'!$D$8:$D$42,ROW('03.Muestra'!$F$8:$F$42)-MIN(ROW('03.Muestra'!$D$8:$D$42))+1,""),ROW()-474)),"")</f>
        <v>https://www.comunidad.madrid/tacp/el-tribunal/organizacion</v>
      </c>
      <c r="D476" s="99" t="s">
        <v>93</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16</v>
      </c>
      <c r="J476" s="91">
        <f ca="1">COUNTIF($D475:INDIRECT("$D" &amp;  SUM(ROW()-1,'03.Muestra'!$D$45)-1),J475)</f>
        <v>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Presentación electrónica e impresos normalizados</v>
      </c>
      <c r="C477" s="85" t="str" cm="1">
        <f t="array" ref="C477">IFERROR(INDEX('03.Muestra'!$F$8:$F$42,SMALL(IF("Página Web"='03.Muestra'!$D$8:$D$42,ROW('03.Muestra'!$F$8:$F$42)-MIN(ROW('03.Muestra'!$D$8:$D$42))+1,""),ROW()-474)),"")</f>
        <v>https://www.comunidad.madrid/tacp/el-tribunal/presentacion-electronica-e-impresos-normalizados</v>
      </c>
      <c r="D477" s="99" t="s">
        <v>93</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Preguntas frecuentes</v>
      </c>
      <c r="C478" s="85" t="str" cm="1">
        <f t="array" ref="C478">IFERROR(INDEX('03.Muestra'!$F$8:$F$42,SMALL(IF("Página Web"='03.Muestra'!$D$8:$D$42,ROW('03.Muestra'!$F$8:$F$42)-MIN(ROW('03.Muestra'!$D$8:$D$42))+1,""),ROW()-474)),"")</f>
        <v>https://www.comunidad.madrid/tacp/faq-page</v>
      </c>
      <c r="D478" s="99" t="s">
        <v>93</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(HISTÓRICO) Resoluciones de las reclamaciones de acceso a información pública</v>
      </c>
      <c r="C479" s="85" t="str" cm="1">
        <f t="array" ref="C479">IFERROR(INDEX('03.Muestra'!$F$8:$F$42,SMALL(IF("Página Web"='03.Muestra'!$D$8:$D$42,ROW('03.Muestra'!$F$8:$F$42)-MIN(ROW('03.Muestra'!$D$8:$D$42))+1,""),ROW()-474)),"")</f>
        <v>https://www.comunidad.madrid/tacp/el-tribunal/historico-resoluciones-de-las-reclamaciones-de-acceso-informacion-publica</v>
      </c>
      <c r="D479" s="99" t="s">
        <v>93</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Memorias</v>
      </c>
      <c r="C480" s="85" t="str" cm="1">
        <f t="array" ref="C480">IFERROR(INDEX('03.Muestra'!$F$8:$F$42,SMALL(IF("Página Web"='03.Muestra'!$D$8:$D$42,ROW('03.Muestra'!$F$8:$F$42)-MIN(ROW('03.Muestra'!$D$8:$D$42))+1,""),ROW()-474)),"")</f>
        <v>https://www.comunidad.madrid/tacp/memorias</v>
      </c>
      <c r="D480" s="99" t="s">
        <v>93</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Memoria Año 2021</v>
      </c>
      <c r="C481" s="85" t="str" cm="1">
        <f t="array" ref="C481">IFERROR(INDEX('03.Muestra'!$F$8:$F$42,SMALL(IF("Página Web"='03.Muestra'!$D$8:$D$42,ROW('03.Muestra'!$F$8:$F$42)-MIN(ROW('03.Muestra'!$D$8:$D$42))+1,""),ROW()-474)),"")</f>
        <v>https://www.comunidad.madrid/tacp/publicaciones/memorias/memoria-del-tribunal-administrativo-de-contratacion-publica-de-la-comunidad</v>
      </c>
      <c r="D481" s="99" t="s">
        <v>93</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Estudio</v>
      </c>
      <c r="C482" s="85" t="str" cm="1">
        <f t="array" ref="C482">IFERROR(INDEX('03.Muestra'!$F$8:$F$42,SMALL(IF("Página Web"='03.Muestra'!$D$8:$D$42,ROW('03.Muestra'!$F$8:$F$42)-MIN(ROW('03.Muestra'!$D$8:$D$42))+1,""),ROW()-474)),"")</f>
        <v>https://www.comunidad.madrid/tacp/estudios</v>
      </c>
      <c r="D482" s="99" t="s">
        <v>93</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xml:space="preserve">Buscador de resoluciones </v>
      </c>
      <c r="C483" s="85" t="str" cm="1">
        <f t="array" ref="C483">IFERROR(INDEX('03.Muestra'!$F$8:$F$42,SMALL(IF("Página Web"='03.Muestra'!$D$8:$D$42,ROW('03.Muestra'!$F$8:$F$42)-MIN(ROW('03.Muestra'!$D$8:$D$42))+1,""),ROW()-474)),"")</f>
        <v>https://www.comunidad.madrid/tacp/busquedaresoluciones</v>
      </c>
      <c r="D483" s="99" t="s">
        <v>93</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Resolución número 4002025</v>
      </c>
      <c r="C484" s="85" t="str" cm="1">
        <f t="array" ref="C484">IFERROR(INDEX('03.Muestra'!$F$8:$F$42,SMALL(IF("Página Web"='03.Muestra'!$D$8:$D$42,ROW('03.Muestra'!$F$8:$F$42)-MIN(ROW('03.Muestra'!$D$8:$D$42))+1,""),ROW()-474)),"")</f>
        <v>https://www.comunidad.madrid/tacp/resolucion/4002025</v>
      </c>
      <c r="D484" s="99" t="s">
        <v>93</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https://www.comunidad.madrid/tacp/noticias</v>
      </c>
      <c r="D485" s="99" t="s">
        <v>93</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Presentacion Electronica e Impresos</v>
      </c>
      <c r="C486" s="85" t="str" cm="1">
        <f t="array" ref="C486">IFERROR(INDEX('03.Muestra'!$F$8:$F$42,SMALL(IF("Página Web"='03.Muestra'!$D$8:$D$42,ROW('03.Muestra'!$F$8:$F$42)-MIN(ROW('03.Muestra'!$D$8:$D$42))+1,""),ROW()-474)),"")</f>
        <v>https://www.comunidad.madrid/tacp/novedades/presentacion-electronica-e-impresos-normalizados</v>
      </c>
      <c r="D486" s="99" t="s">
        <v>93</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Resolución número 5352025</v>
      </c>
      <c r="C487" s="85" t="str" cm="1">
        <f t="array" ref="C487">IFERROR(INDEX('03.Muestra'!$F$8:$F$42,SMALL(IF("Página Web"='03.Muestra'!$D$8:$D$42,ROW('03.Muestra'!$F$8:$F$42)-MIN(ROW('03.Muestra'!$D$8:$D$42))+1,""),ROW()-474)),"")</f>
        <v>https://www.comunidad.madrid/tacp/resolucion/5352025</v>
      </c>
      <c r="D487" s="99" t="s">
        <v>93</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XVII Jornada de coordinación de tribunales</v>
      </c>
      <c r="C488" s="85" t="str" cm="1">
        <f t="array" ref="C488">IFERROR(INDEX('03.Muestra'!$F$8:$F$42,SMALL(IF("Página Web"='03.Muestra'!$D$8:$D$42,ROW('03.Muestra'!$F$8:$F$42)-MIN(ROW('03.Muestra'!$D$8:$D$42))+1,""),ROW()-474)),"")</f>
        <v>https://www.comunidad.madrid/es/tacp/xvii-jornada-de-coordinacion-de-tribunales</v>
      </c>
      <c r="D488" s="99" t="s">
        <v>93</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Contacte con nosotros</v>
      </c>
      <c r="C489" s="85" t="str" cm="1">
        <f t="array" ref="C489">IFERROR(INDEX('03.Muestra'!$F$8:$F$42,SMALL(IF("Página Web"='03.Muestra'!$D$8:$D$42,ROW('03.Muestra'!$F$8:$F$42)-MIN(ROW('03.Muestra'!$D$8:$D$42))+1,""),ROW()-474)),"")</f>
        <v>https://www.comunidad.madrid/es/tacp/contact</v>
      </c>
      <c r="D489" s="99" t="s">
        <v>93</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https://www.comunidad.madrid/tacp/contacto</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https://www.comunidad.madrid/tacp/privacidad</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https://www.comunidad.madrid/tacp/aviso-legal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https://www.comunidad.madrid/tacp/sitemap</v>
      </c>
      <c r="D493" s="99" t="s">
        <v>93</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https://www.comunidad.madrid/tacp/accesibilidad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93</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Organización</v>
      </c>
      <c r="C514" s="85" t="str" cm="1">
        <f t="array" ref="C514">IFERROR(INDEX('03.Muestra'!$F$8:$F$42,SMALL(IF("Página Web"='03.Muestra'!$D$8:$D$42,ROW('03.Muestra'!$F$8:$F$42)-MIN(ROW('03.Muestra'!$D$8:$D$42))+1,""),ROW()-512)),"")</f>
        <v>https://www.comunidad.madrid/tacp/el-tribunal/organizacion</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16</v>
      </c>
      <c r="J514" s="91">
        <f ca="1">COUNTIF($D513:INDIRECT("$D" &amp;  SUM(ROW()-1,'03.Muestra'!$D$45)-1),J513)</f>
        <v>4</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Presentación electrónica e impresos normalizados</v>
      </c>
      <c r="C515" s="85" t="str" cm="1">
        <f t="array" ref="C515">IFERROR(INDEX('03.Muestra'!$F$8:$F$42,SMALL(IF("Página Web"='03.Muestra'!$D$8:$D$42,ROW('03.Muestra'!$F$8:$F$42)-MIN(ROW('03.Muestra'!$D$8:$D$42))+1,""),ROW()-512)),"")</f>
        <v>https://www.comunidad.madrid/tacp/el-tribunal/presentacion-electronica-e-impresos-normalizados</v>
      </c>
      <c r="D515" s="99" t="s">
        <v>93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Preguntas frecuentes</v>
      </c>
      <c r="C516" s="85" t="str" cm="1">
        <f t="array" ref="C516">IFERROR(INDEX('03.Muestra'!$F$8:$F$42,SMALL(IF("Página Web"='03.Muestra'!$D$8:$D$42,ROW('03.Muestra'!$F$8:$F$42)-MIN(ROW('03.Muestra'!$D$8:$D$42))+1,""),ROW()-512)),"")</f>
        <v>https://www.comunidad.madrid/tacp/faq-page</v>
      </c>
      <c r="D516" s="99" t="s">
        <v>93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(HISTÓRICO) Resoluciones de las reclamaciones de acceso a información pública</v>
      </c>
      <c r="C517" s="85" t="str" cm="1">
        <f t="array" ref="C517">IFERROR(INDEX('03.Muestra'!$F$8:$F$42,SMALL(IF("Página Web"='03.Muestra'!$D$8:$D$42,ROW('03.Muestra'!$F$8:$F$42)-MIN(ROW('03.Muestra'!$D$8:$D$42))+1,""),ROW()-512)),"")</f>
        <v>https://www.comunidad.madrid/tacp/el-tribunal/historico-resoluciones-de-las-reclamaciones-de-acceso-informacion-publica</v>
      </c>
      <c r="D517" s="99" t="s">
        <v>93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Memorias</v>
      </c>
      <c r="C518" s="85" t="str" cm="1">
        <f t="array" ref="C518">IFERROR(INDEX('03.Muestra'!$F$8:$F$42,SMALL(IF("Página Web"='03.Muestra'!$D$8:$D$42,ROW('03.Muestra'!$F$8:$F$42)-MIN(ROW('03.Muestra'!$D$8:$D$42))+1,""),ROW()-512)),"")</f>
        <v>https://www.comunidad.madrid/tacp/memorias</v>
      </c>
      <c r="D518" s="99" t="s">
        <v>93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Memoria Año 2021</v>
      </c>
      <c r="C519" s="85" t="str" cm="1">
        <f t="array" ref="C519">IFERROR(INDEX('03.Muestra'!$F$8:$F$42,SMALL(IF("Página Web"='03.Muestra'!$D$8:$D$42,ROW('03.Muestra'!$F$8:$F$42)-MIN(ROW('03.Muestra'!$D$8:$D$42))+1,""),ROW()-512)),"")</f>
        <v>https://www.comunidad.madrid/tacp/publicaciones/memorias/memoria-del-tribunal-administrativo-de-contratacion-publica-de-la-comunidad</v>
      </c>
      <c r="D519" s="99" t="s">
        <v>93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Estudio</v>
      </c>
      <c r="C520" s="85" t="str" cm="1">
        <f t="array" ref="C520">IFERROR(INDEX('03.Muestra'!$F$8:$F$42,SMALL(IF("Página Web"='03.Muestra'!$D$8:$D$42,ROW('03.Muestra'!$F$8:$F$42)-MIN(ROW('03.Muestra'!$D$8:$D$42))+1,""),ROW()-512)),"")</f>
        <v>https://www.comunidad.madrid/tacp/estudios</v>
      </c>
      <c r="D520" s="99" t="s">
        <v>93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xml:space="preserve">Buscador de resoluciones </v>
      </c>
      <c r="C521" s="85" t="str" cm="1">
        <f t="array" ref="C521">IFERROR(INDEX('03.Muestra'!$F$8:$F$42,SMALL(IF("Página Web"='03.Muestra'!$D$8:$D$42,ROW('03.Muestra'!$F$8:$F$42)-MIN(ROW('03.Muestra'!$D$8:$D$42))+1,""),ROW()-512)),"")</f>
        <v>https://www.comunidad.madrid/tacp/busquedaresoluciones</v>
      </c>
      <c r="D521" s="99" t="s">
        <v>93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Resolución número 4002025</v>
      </c>
      <c r="C522" s="85" t="str" cm="1">
        <f t="array" ref="C522">IFERROR(INDEX('03.Muestra'!$F$8:$F$42,SMALL(IF("Página Web"='03.Muestra'!$D$8:$D$42,ROW('03.Muestra'!$F$8:$F$42)-MIN(ROW('03.Muestra'!$D$8:$D$42))+1,""),ROW()-512)),"")</f>
        <v>https://www.comunidad.madrid/tacp/resolucion/4002025</v>
      </c>
      <c r="D522" s="99" t="s">
        <v>93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https://www.comunidad.madrid/tacp/noticias</v>
      </c>
      <c r="D523" s="99" t="s">
        <v>93</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Presentacion Electronica e Impresos</v>
      </c>
      <c r="C524" s="85" t="str" cm="1">
        <f t="array" ref="C524">IFERROR(INDEX('03.Muestra'!$F$8:$F$42,SMALL(IF("Página Web"='03.Muestra'!$D$8:$D$42,ROW('03.Muestra'!$F$8:$F$42)-MIN(ROW('03.Muestra'!$D$8:$D$42))+1,""),ROW()-512)),"")</f>
        <v>https://www.comunidad.madrid/tacp/novedades/presentacion-electronica-e-impresos-normalizados</v>
      </c>
      <c r="D524" s="99" t="s">
        <v>93</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Resolución número 5352025</v>
      </c>
      <c r="C525" s="85" t="str" cm="1">
        <f t="array" ref="C525">IFERROR(INDEX('03.Muestra'!$F$8:$F$42,SMALL(IF("Página Web"='03.Muestra'!$D$8:$D$42,ROW('03.Muestra'!$F$8:$F$42)-MIN(ROW('03.Muestra'!$D$8:$D$42))+1,""),ROW()-512)),"")</f>
        <v>https://www.comunidad.madrid/tacp/resolucion/5352025</v>
      </c>
      <c r="D525" s="99" t="s">
        <v>93</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XVII Jornada de coordinación de tribunales</v>
      </c>
      <c r="C526" s="85" t="str" cm="1">
        <f t="array" ref="C526">IFERROR(INDEX('03.Muestra'!$F$8:$F$42,SMALL(IF("Página Web"='03.Muestra'!$D$8:$D$42,ROW('03.Muestra'!$F$8:$F$42)-MIN(ROW('03.Muestra'!$D$8:$D$42))+1,""),ROW()-512)),"")</f>
        <v>https://www.comunidad.madrid/es/tacp/xvii-jornada-de-coordinacion-de-tribunales</v>
      </c>
      <c r="D526" s="99" t="s">
        <v>93</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Contacte con nosotros</v>
      </c>
      <c r="C527" s="85" t="str" cm="1">
        <f t="array" ref="C527">IFERROR(INDEX('03.Muestra'!$F$8:$F$42,SMALL(IF("Página Web"='03.Muestra'!$D$8:$D$42,ROW('03.Muestra'!$F$8:$F$42)-MIN(ROW('03.Muestra'!$D$8:$D$42))+1,""),ROW()-512)),"")</f>
        <v>https://www.comunidad.madrid/es/tacp/contact</v>
      </c>
      <c r="D527" s="99" t="s">
        <v>93</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https://www.comunidad.madrid/tacp/contacto</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https://www.comunidad.madrid/tacp/privacidad</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https://www.comunidad.madrid/tacp/aviso-legal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https://www.comunidad.madrid/tacp/sitemap</v>
      </c>
      <c r="D531" s="99" t="s">
        <v>93</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https://www.comunidad.madrid/tacp/accesibilidad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Organización</v>
      </c>
      <c r="C552" s="85" t="str" cm="1">
        <f t="array" ref="C552">IFERROR(INDEX('03.Muestra'!$F$8:$F$42,SMALL(IF("Página Web"='03.Muestra'!$D$8:$D$42,ROW('03.Muestra'!$F$8:$F$42)-MIN(ROW('03.Muestra'!$D$8:$D$42))+1,""),ROW()-550)),"")</f>
        <v>https://www.comunidad.madrid/tacp/el-tribunal/organizacion</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19</v>
      </c>
      <c r="I552" s="91">
        <f ca="1">COUNTIF($D551:INDIRECT("$D" &amp;  SUM(ROW()-1,'03.Muestra'!$D$45)-1),I551)</f>
        <v>0</v>
      </c>
      <c r="J552" s="91">
        <f ca="1">COUNTIF($D551:INDIRECT("$D" &amp;  SUM(ROW()-1,'03.Muestra'!$D$45)-1),J551)</f>
        <v>1</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Presentación electrónica e impresos normalizados</v>
      </c>
      <c r="C553" s="85" t="str" cm="1">
        <f t="array" ref="C553">IFERROR(INDEX('03.Muestra'!$F$8:$F$42,SMALL(IF("Página Web"='03.Muestra'!$D$8:$D$42,ROW('03.Muestra'!$F$8:$F$42)-MIN(ROW('03.Muestra'!$D$8:$D$42))+1,""),ROW()-550)),"")</f>
        <v>https://www.comunidad.madrid/tacp/el-tribunal/presentacion-electronica-e-impresos-normalizados</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Preguntas frecuentes</v>
      </c>
      <c r="C554" s="85" t="str" cm="1">
        <f t="array" ref="C554">IFERROR(INDEX('03.Muestra'!$F$8:$F$42,SMALL(IF("Página Web"='03.Muestra'!$D$8:$D$42,ROW('03.Muestra'!$F$8:$F$42)-MIN(ROW('03.Muestra'!$D$8:$D$42))+1,""),ROW()-550)),"")</f>
        <v>https://www.comunidad.madrid/tacp/faq-page</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(HISTÓRICO) Resoluciones de las reclamaciones de acceso a información pública</v>
      </c>
      <c r="C555" s="85" t="str" cm="1">
        <f t="array" ref="C555">IFERROR(INDEX('03.Muestra'!$F$8:$F$42,SMALL(IF("Página Web"='03.Muestra'!$D$8:$D$42,ROW('03.Muestra'!$F$8:$F$42)-MIN(ROW('03.Muestra'!$D$8:$D$42))+1,""),ROW()-550)),"")</f>
        <v>https://www.comunidad.madrid/tacp/el-tribunal/historico-resoluciones-de-las-reclamaciones-de-acceso-informacion-publica</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Memorias</v>
      </c>
      <c r="C556" s="85" t="str" cm="1">
        <f t="array" ref="C556">IFERROR(INDEX('03.Muestra'!$F$8:$F$42,SMALL(IF("Página Web"='03.Muestra'!$D$8:$D$42,ROW('03.Muestra'!$F$8:$F$42)-MIN(ROW('03.Muestra'!$D$8:$D$42))+1,""),ROW()-550)),"")</f>
        <v>https://www.comunidad.madrid/tacp/memorias</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Memoria Año 2021</v>
      </c>
      <c r="C557" s="85" t="str" cm="1">
        <f t="array" ref="C557">IFERROR(INDEX('03.Muestra'!$F$8:$F$42,SMALL(IF("Página Web"='03.Muestra'!$D$8:$D$42,ROW('03.Muestra'!$F$8:$F$42)-MIN(ROW('03.Muestra'!$D$8:$D$42))+1,""),ROW()-550)),"")</f>
        <v>https://www.comunidad.madrid/tacp/publicaciones/memorias/memoria-del-tribunal-administrativo-de-contratacion-publica-de-la-comunidad</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Estudio</v>
      </c>
      <c r="C558" s="85" t="str" cm="1">
        <f t="array" ref="C558">IFERROR(INDEX('03.Muestra'!$F$8:$F$42,SMALL(IF("Página Web"='03.Muestra'!$D$8:$D$42,ROW('03.Muestra'!$F$8:$F$42)-MIN(ROW('03.Muestra'!$D$8:$D$42))+1,""),ROW()-550)),"")</f>
        <v>https://www.comunidad.madrid/tacp/estudios</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xml:space="preserve">Buscador de resoluciones </v>
      </c>
      <c r="C559" s="85" t="str" cm="1">
        <f t="array" ref="C559">IFERROR(INDEX('03.Muestra'!$F$8:$F$42,SMALL(IF("Página Web"='03.Muestra'!$D$8:$D$42,ROW('03.Muestra'!$F$8:$F$42)-MIN(ROW('03.Muestra'!$D$8:$D$42))+1,""),ROW()-550)),"")</f>
        <v>https://www.comunidad.madrid/tacp/busquedaresoluciones</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Resolución número 4002025</v>
      </c>
      <c r="C560" s="85" t="str" cm="1">
        <f t="array" ref="C560">IFERROR(INDEX('03.Muestra'!$F$8:$F$42,SMALL(IF("Página Web"='03.Muestra'!$D$8:$D$42,ROW('03.Muestra'!$F$8:$F$42)-MIN(ROW('03.Muestra'!$D$8:$D$42))+1,""),ROW()-550)),"")</f>
        <v>https://www.comunidad.madrid/tacp/resolucion/4002025</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https://www.comunidad.madrid/tacp/noticias</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Presentacion Electronica e Impresos</v>
      </c>
      <c r="C562" s="85" t="str" cm="1">
        <f t="array" ref="C562">IFERROR(INDEX('03.Muestra'!$F$8:$F$42,SMALL(IF("Página Web"='03.Muestra'!$D$8:$D$42,ROW('03.Muestra'!$F$8:$F$42)-MIN(ROW('03.Muestra'!$D$8:$D$42))+1,""),ROW()-550)),"")</f>
        <v>https://www.comunidad.madrid/tacp/novedades/presentacion-electronica-e-impresos-normalizados</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Resolución número 5352025</v>
      </c>
      <c r="C563" s="85" t="str" cm="1">
        <f t="array" ref="C563">IFERROR(INDEX('03.Muestra'!$F$8:$F$42,SMALL(IF("Página Web"='03.Muestra'!$D$8:$D$42,ROW('03.Muestra'!$F$8:$F$42)-MIN(ROW('03.Muestra'!$D$8:$D$42))+1,""),ROW()-550)),"")</f>
        <v>https://www.comunidad.madrid/tacp/resolucion/5352025</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XVII Jornada de coordinación de tribunales</v>
      </c>
      <c r="C564" s="85" t="str" cm="1">
        <f t="array" ref="C564">IFERROR(INDEX('03.Muestra'!$F$8:$F$42,SMALL(IF("Página Web"='03.Muestra'!$D$8:$D$42,ROW('03.Muestra'!$F$8:$F$42)-MIN(ROW('03.Muestra'!$D$8:$D$42))+1,""),ROW()-550)),"")</f>
        <v>https://www.comunidad.madrid/es/tacp/xvii-jornada-de-coordinacion-de-tribunales</v>
      </c>
      <c r="D564" s="99" t="s">
        <v>91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Contacte con nosotros</v>
      </c>
      <c r="C565" s="85" t="str" cm="1">
        <f t="array" ref="C565">IFERROR(INDEX('03.Muestra'!$F$8:$F$42,SMALL(IF("Página Web"='03.Muestra'!$D$8:$D$42,ROW('03.Muestra'!$F$8:$F$42)-MIN(ROW('03.Muestra'!$D$8:$D$42))+1,""),ROW()-550)),"")</f>
        <v>https://www.comunidad.madrid/es/tacp/contact</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https://www.comunidad.madrid/tacp/contacto</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https://www.comunidad.madrid/tacp/privacidad</v>
      </c>
      <c r="D567" s="99" t="s">
        <v>103</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https://www.comunidad.madrid/tacp/aviso-legal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https://www.comunidad.madrid/tacp/sitemap</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https://www.comunidad.madrid/tacp/accesibilidad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Organización</v>
      </c>
      <c r="C590" s="85" t="str" cm="1">
        <f t="array" ref="C590">IFERROR(INDEX('03.Muestra'!$F$8:$F$42,SMALL(IF("Página Web"='03.Muestra'!$D$8:$D$42,ROW('03.Muestra'!$F$8:$F$42)-MIN(ROW('03.Muestra'!$D$8:$D$42))+1,""),ROW()-588)),"")</f>
        <v>https://www.comunidad.madrid/tacp/el-tribunal/organizacion</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16</v>
      </c>
      <c r="J590" s="91">
        <f ca="1">COUNTIF($D589:INDIRECT("$D" &amp;  SUM(ROW()-1,'03.Muestra'!$D$45)-1),J589)</f>
        <v>4</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Presentación electrónica e impresos normalizados</v>
      </c>
      <c r="C591" s="85" t="str" cm="1">
        <f t="array" ref="C591">IFERROR(INDEX('03.Muestra'!$F$8:$F$42,SMALL(IF("Página Web"='03.Muestra'!$D$8:$D$42,ROW('03.Muestra'!$F$8:$F$42)-MIN(ROW('03.Muestra'!$D$8:$D$42))+1,""),ROW()-588)),"")</f>
        <v>https://www.comunidad.madrid/tacp/el-tribunal/presentacion-electronica-e-impresos-normalizados</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Preguntas frecuentes</v>
      </c>
      <c r="C592" s="85" t="str" cm="1">
        <f t="array" ref="C592">IFERROR(INDEX('03.Muestra'!$F$8:$F$42,SMALL(IF("Página Web"='03.Muestra'!$D$8:$D$42,ROW('03.Muestra'!$F$8:$F$42)-MIN(ROW('03.Muestra'!$D$8:$D$42))+1,""),ROW()-588)),"")</f>
        <v>https://www.comunidad.madrid/tacp/faq-page</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(HISTÓRICO) Resoluciones de las reclamaciones de acceso a información pública</v>
      </c>
      <c r="C593" s="85" t="str" cm="1">
        <f t="array" ref="C593">IFERROR(INDEX('03.Muestra'!$F$8:$F$42,SMALL(IF("Página Web"='03.Muestra'!$D$8:$D$42,ROW('03.Muestra'!$F$8:$F$42)-MIN(ROW('03.Muestra'!$D$8:$D$42))+1,""),ROW()-588)),"")</f>
        <v>https://www.comunidad.madrid/tacp/el-tribunal/historico-resoluciones-de-las-reclamaciones-de-acceso-informacion-publica</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Memorias</v>
      </c>
      <c r="C594" s="85" t="str" cm="1">
        <f t="array" ref="C594">IFERROR(INDEX('03.Muestra'!$F$8:$F$42,SMALL(IF("Página Web"='03.Muestra'!$D$8:$D$42,ROW('03.Muestra'!$F$8:$F$42)-MIN(ROW('03.Muestra'!$D$8:$D$42))+1,""),ROW()-588)),"")</f>
        <v>https://www.comunidad.madrid/tacp/memorias</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Memoria Año 2021</v>
      </c>
      <c r="C595" s="85" t="str" cm="1">
        <f t="array" ref="C595">IFERROR(INDEX('03.Muestra'!$F$8:$F$42,SMALL(IF("Página Web"='03.Muestra'!$D$8:$D$42,ROW('03.Muestra'!$F$8:$F$42)-MIN(ROW('03.Muestra'!$D$8:$D$42))+1,""),ROW()-588)),"")</f>
        <v>https://www.comunidad.madrid/tacp/publicaciones/memorias/memoria-del-tribunal-administrativo-de-contratacion-publica-de-la-comunidad</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Estudio</v>
      </c>
      <c r="C596" s="85" t="str" cm="1">
        <f t="array" ref="C596">IFERROR(INDEX('03.Muestra'!$F$8:$F$42,SMALL(IF("Página Web"='03.Muestra'!$D$8:$D$42,ROW('03.Muestra'!$F$8:$F$42)-MIN(ROW('03.Muestra'!$D$8:$D$42))+1,""),ROW()-588)),"")</f>
        <v>https://www.comunidad.madrid/tacp/estudios</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xml:space="preserve">Buscador de resoluciones </v>
      </c>
      <c r="C597" s="85" t="str" cm="1">
        <f t="array" ref="C597">IFERROR(INDEX('03.Muestra'!$F$8:$F$42,SMALL(IF("Página Web"='03.Muestra'!$D$8:$D$42,ROW('03.Muestra'!$F$8:$F$42)-MIN(ROW('03.Muestra'!$D$8:$D$42))+1,""),ROW()-588)),"")</f>
        <v>https://www.comunidad.madrid/tacp/busquedaresoluciones</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Resolución número 4002025</v>
      </c>
      <c r="C598" s="85" t="str" cm="1">
        <f t="array" ref="C598">IFERROR(INDEX('03.Muestra'!$F$8:$F$42,SMALL(IF("Página Web"='03.Muestra'!$D$8:$D$42,ROW('03.Muestra'!$F$8:$F$42)-MIN(ROW('03.Muestra'!$D$8:$D$42))+1,""),ROW()-588)),"")</f>
        <v>https://www.comunidad.madrid/tacp/resolucion/4002025</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https://www.comunidad.madrid/tacp/noticias</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Presentacion Electronica e Impresos</v>
      </c>
      <c r="C600" s="85" t="str" cm="1">
        <f t="array" ref="C600">IFERROR(INDEX('03.Muestra'!$F$8:$F$42,SMALL(IF("Página Web"='03.Muestra'!$D$8:$D$42,ROW('03.Muestra'!$F$8:$F$42)-MIN(ROW('03.Muestra'!$D$8:$D$42))+1,""),ROW()-588)),"")</f>
        <v>https://www.comunidad.madrid/tacp/novedades/presentacion-electronica-e-impresos-normalizados</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Resolución número 5352025</v>
      </c>
      <c r="C601" s="85" t="str" cm="1">
        <f t="array" ref="C601">IFERROR(INDEX('03.Muestra'!$F$8:$F$42,SMALL(IF("Página Web"='03.Muestra'!$D$8:$D$42,ROW('03.Muestra'!$F$8:$F$42)-MIN(ROW('03.Muestra'!$D$8:$D$42))+1,""),ROW()-588)),"")</f>
        <v>https://www.comunidad.madrid/tacp/resolucion/5352025</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XVII Jornada de coordinación de tribunales</v>
      </c>
      <c r="C602" s="85" t="str" cm="1">
        <f t="array" ref="C602">IFERROR(INDEX('03.Muestra'!$F$8:$F$42,SMALL(IF("Página Web"='03.Muestra'!$D$8:$D$42,ROW('03.Muestra'!$F$8:$F$42)-MIN(ROW('03.Muestra'!$D$8:$D$42))+1,""),ROW()-588)),"")</f>
        <v>https://www.comunidad.madrid/es/tacp/xvii-jornada-de-coordinacion-de-tribunales</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Contacte con nosotros</v>
      </c>
      <c r="C603" s="85" t="str" cm="1">
        <f t="array" ref="C603">IFERROR(INDEX('03.Muestra'!$F$8:$F$42,SMALL(IF("Página Web"='03.Muestra'!$D$8:$D$42,ROW('03.Muestra'!$F$8:$F$42)-MIN(ROW('03.Muestra'!$D$8:$D$42))+1,""),ROW()-588)),"")</f>
        <v>https://www.comunidad.madrid/es/tacp/contact</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https://www.comunidad.madrid/tacp/contacto</v>
      </c>
      <c r="D604" s="99" t="s">
        <v>91</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https://www.comunidad.madrid/tacp/privacidad</v>
      </c>
      <c r="D605" s="99" t="s">
        <v>91</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https://www.comunidad.madrid/tacp/aviso-legal</v>
      </c>
      <c r="D606" s="99" t="s">
        <v>91</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https://www.comunidad.madrid/tacp/sitemap</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https://www.comunidad.madrid/tacp/accesibilidad</v>
      </c>
      <c r="D608" s="99" t="s">
        <v>91</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Organización</v>
      </c>
      <c r="C628" s="85" t="str" cm="1">
        <f t="array" ref="C628">IFERROR(INDEX('03.Muestra'!$F$8:$F$42,SMALL(IF("Página Web"='03.Muestra'!$D$8:$D$42,ROW('03.Muestra'!$F$8:$F$42)-MIN(ROW('03.Muestra'!$D$8:$D$42))+1,""),ROW()-626)),"")</f>
        <v>https://www.comunidad.madrid/tacp/el-tribunal/organizacion</v>
      </c>
      <c r="D628" s="99" t="s">
        <v>91</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3</v>
      </c>
      <c r="J628" s="91">
        <f ca="1">COUNTIF($D627:INDIRECT("$D" &amp;  SUM(ROW()-1,'03.Muestra'!$D$45)-1),J627)</f>
        <v>17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Presentación electrónica e impresos normalizados</v>
      </c>
      <c r="C629" s="85" t="str" cm="1">
        <f t="array" ref="C629">IFERROR(INDEX('03.Muestra'!$F$8:$F$42,SMALL(IF("Página Web"='03.Muestra'!$D$8:$D$42,ROW('03.Muestra'!$F$8:$F$42)-MIN(ROW('03.Muestra'!$D$8:$D$42))+1,""),ROW()-626)),"")</f>
        <v>https://www.comunidad.madrid/tacp/el-tribunal/presentacion-electronica-e-impresos-normalizados</v>
      </c>
      <c r="D629" s="99" t="s">
        <v>91</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Preguntas frecuentes</v>
      </c>
      <c r="C630" s="85" t="str" cm="1">
        <f t="array" ref="C630">IFERROR(INDEX('03.Muestra'!$F$8:$F$42,SMALL(IF("Página Web"='03.Muestra'!$D$8:$D$42,ROW('03.Muestra'!$F$8:$F$42)-MIN(ROW('03.Muestra'!$D$8:$D$42))+1,""),ROW()-626)),"")</f>
        <v>https://www.comunidad.madrid/tacp/faq-page</v>
      </c>
      <c r="D630" s="99" t="s">
        <v>91</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(HISTÓRICO) Resoluciones de las reclamaciones de acceso a información pública</v>
      </c>
      <c r="C631" s="85" t="str" cm="1">
        <f t="array" ref="C631">IFERROR(INDEX('03.Muestra'!$F$8:$F$42,SMALL(IF("Página Web"='03.Muestra'!$D$8:$D$42,ROW('03.Muestra'!$F$8:$F$42)-MIN(ROW('03.Muestra'!$D$8:$D$42))+1,""),ROW()-626)),"")</f>
        <v>https://www.comunidad.madrid/tacp/el-tribunal/historico-resoluciones-de-las-reclamaciones-de-acceso-informacion-publica</v>
      </c>
      <c r="D631" s="99" t="s">
        <v>91</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Memorias</v>
      </c>
      <c r="C632" s="85" t="str" cm="1">
        <f t="array" ref="C632">IFERROR(INDEX('03.Muestra'!$F$8:$F$42,SMALL(IF("Página Web"='03.Muestra'!$D$8:$D$42,ROW('03.Muestra'!$F$8:$F$42)-MIN(ROW('03.Muestra'!$D$8:$D$42))+1,""),ROW()-626)),"")</f>
        <v>https://www.comunidad.madrid/tacp/memorias</v>
      </c>
      <c r="D632" s="99" t="s">
        <v>91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Memoria Año 2021</v>
      </c>
      <c r="C633" s="85" t="str" cm="1">
        <f t="array" ref="C633">IFERROR(INDEX('03.Muestra'!$F$8:$F$42,SMALL(IF("Página Web"='03.Muestra'!$D$8:$D$42,ROW('03.Muestra'!$F$8:$F$42)-MIN(ROW('03.Muestra'!$D$8:$D$42))+1,""),ROW()-626)),"")</f>
        <v>https://www.comunidad.madrid/tacp/publicaciones/memorias/memoria-del-tribunal-administrativo-de-contratacion-publica-de-la-comunidad</v>
      </c>
      <c r="D633" s="99" t="s">
        <v>91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Estudio</v>
      </c>
      <c r="C634" s="85" t="str" cm="1">
        <f t="array" ref="C634">IFERROR(INDEX('03.Muestra'!$F$8:$F$42,SMALL(IF("Página Web"='03.Muestra'!$D$8:$D$42,ROW('03.Muestra'!$F$8:$F$42)-MIN(ROW('03.Muestra'!$D$8:$D$42))+1,""),ROW()-626)),"")</f>
        <v>https://www.comunidad.madrid/tacp/estudios</v>
      </c>
      <c r="D634" s="99" t="s">
        <v>91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xml:space="preserve">Buscador de resoluciones </v>
      </c>
      <c r="C635" s="85" t="str" cm="1">
        <f t="array" ref="C635">IFERROR(INDEX('03.Muestra'!$F$8:$F$42,SMALL(IF("Página Web"='03.Muestra'!$D$8:$D$42,ROW('03.Muestra'!$F$8:$F$42)-MIN(ROW('03.Muestra'!$D$8:$D$42))+1,""),ROW()-626)),"")</f>
        <v>https://www.comunidad.madrid/tacp/busquedaresoluciones</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Resolución número 4002025</v>
      </c>
      <c r="C636" s="85" t="str" cm="1">
        <f t="array" ref="C636">IFERROR(INDEX('03.Muestra'!$F$8:$F$42,SMALL(IF("Página Web"='03.Muestra'!$D$8:$D$42,ROW('03.Muestra'!$F$8:$F$42)-MIN(ROW('03.Muestra'!$D$8:$D$42))+1,""),ROW()-626)),"")</f>
        <v>https://www.comunidad.madrid/tacp/resolucion/4002025</v>
      </c>
      <c r="D636" s="99" t="s">
        <v>91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https://www.comunidad.madrid/tacp/noticias</v>
      </c>
      <c r="D637" s="99" t="s">
        <v>91</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Presentacion Electronica e Impresos</v>
      </c>
      <c r="C638" s="85" t="str" cm="1">
        <f t="array" ref="C638">IFERROR(INDEX('03.Muestra'!$F$8:$F$42,SMALL(IF("Página Web"='03.Muestra'!$D$8:$D$42,ROW('03.Muestra'!$F$8:$F$42)-MIN(ROW('03.Muestra'!$D$8:$D$42))+1,""),ROW()-626)),"")</f>
        <v>https://www.comunidad.madrid/tacp/novedades/presentacion-electronica-e-impresos-normalizados</v>
      </c>
      <c r="D638" s="99" t="s">
        <v>91</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Resolución número 5352025</v>
      </c>
      <c r="C639" s="85" t="str" cm="1">
        <f t="array" ref="C639">IFERROR(INDEX('03.Muestra'!$F$8:$F$42,SMALL(IF("Página Web"='03.Muestra'!$D$8:$D$42,ROW('03.Muestra'!$F$8:$F$42)-MIN(ROW('03.Muestra'!$D$8:$D$42))+1,""),ROW()-626)),"")</f>
        <v>https://www.comunidad.madrid/tacp/resolucion/5352025</v>
      </c>
      <c r="D639" s="99" t="s">
        <v>91</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XVII Jornada de coordinación de tribunales</v>
      </c>
      <c r="C640" s="85" t="str" cm="1">
        <f t="array" ref="C640">IFERROR(INDEX('03.Muestra'!$F$8:$F$42,SMALL(IF("Página Web"='03.Muestra'!$D$8:$D$42,ROW('03.Muestra'!$F$8:$F$42)-MIN(ROW('03.Muestra'!$D$8:$D$42))+1,""),ROW()-626)),"")</f>
        <v>https://www.comunidad.madrid/es/tacp/xvii-jornada-de-coordinacion-de-tribunales</v>
      </c>
      <c r="D640" s="99" t="s">
        <v>91</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Contacte con nosotros</v>
      </c>
      <c r="C641" s="85" t="str" cm="1">
        <f t="array" ref="C641">IFERROR(INDEX('03.Muestra'!$F$8:$F$42,SMALL(IF("Página Web"='03.Muestra'!$D$8:$D$42,ROW('03.Muestra'!$F$8:$F$42)-MIN(ROW('03.Muestra'!$D$8:$D$42))+1,""),ROW()-626)),"")</f>
        <v>https://www.comunidad.madrid/es/tacp/contact</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https://www.comunidad.madrid/tacp/contacto</v>
      </c>
      <c r="D642" s="99" t="s">
        <v>91</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https://www.comunidad.madrid/tacp/privacidad</v>
      </c>
      <c r="D643" s="99" t="s">
        <v>91</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https://www.comunidad.madrid/tacp/aviso-legal</v>
      </c>
      <c r="D644" s="99" t="s">
        <v>91</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https://www.comunidad.madrid/tacp/sitemap</v>
      </c>
      <c r="D645" s="99" t="s">
        <v>91</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https://www.comunidad.madrid/tacp/accesibilidad</v>
      </c>
      <c r="D646" s="99" t="s">
        <v>91</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93</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Organización</v>
      </c>
      <c r="C666" s="85" t="str" cm="1">
        <f t="array" ref="C666">IFERROR(INDEX('03.Muestra'!$F$8:$F$42,SMALL(IF("Página Web"='03.Muestra'!$D$8:$D$42,ROW('03.Muestra'!$F$8:$F$42)-MIN(ROW('03.Muestra'!$D$8:$D$42))+1,""),ROW()-664)),"")</f>
        <v>https://www.comunidad.madrid/tacp/el-tribunal/organizacion</v>
      </c>
      <c r="D666" s="99" t="s">
        <v>93</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16</v>
      </c>
      <c r="J666" s="91">
        <f ca="1">COUNTIF($D665:INDIRECT("$D" &amp;  SUM(ROW()-1,'03.Muestra'!$D$45)-1),J665)</f>
        <v>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Presentación electrónica e impresos normalizados</v>
      </c>
      <c r="C667" s="85" t="str" cm="1">
        <f t="array" ref="C667">IFERROR(INDEX('03.Muestra'!$F$8:$F$42,SMALL(IF("Página Web"='03.Muestra'!$D$8:$D$42,ROW('03.Muestra'!$F$8:$F$42)-MIN(ROW('03.Muestra'!$D$8:$D$42))+1,""),ROW()-664)),"")</f>
        <v>https://www.comunidad.madrid/tacp/el-tribunal/presentacion-electronica-e-impresos-normalizados</v>
      </c>
      <c r="D667" s="99" t="s">
        <v>93</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Preguntas frecuentes</v>
      </c>
      <c r="C668" s="85" t="str" cm="1">
        <f t="array" ref="C668">IFERROR(INDEX('03.Muestra'!$F$8:$F$42,SMALL(IF("Página Web"='03.Muestra'!$D$8:$D$42,ROW('03.Muestra'!$F$8:$F$42)-MIN(ROW('03.Muestra'!$D$8:$D$42))+1,""),ROW()-664)),"")</f>
        <v>https://www.comunidad.madrid/tacp/faq-page</v>
      </c>
      <c r="D668" s="99" t="s">
        <v>93</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(HISTÓRICO) Resoluciones de las reclamaciones de acceso a información pública</v>
      </c>
      <c r="C669" s="85" t="str" cm="1">
        <f t="array" ref="C669">IFERROR(INDEX('03.Muestra'!$F$8:$F$42,SMALL(IF("Página Web"='03.Muestra'!$D$8:$D$42,ROW('03.Muestra'!$F$8:$F$42)-MIN(ROW('03.Muestra'!$D$8:$D$42))+1,""),ROW()-664)),"")</f>
        <v>https://www.comunidad.madrid/tacp/el-tribunal/historico-resoluciones-de-las-reclamaciones-de-acceso-informacion-publica</v>
      </c>
      <c r="D669" s="99" t="s">
        <v>93</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Memorias</v>
      </c>
      <c r="C670" s="85" t="str" cm="1">
        <f t="array" ref="C670">IFERROR(INDEX('03.Muestra'!$F$8:$F$42,SMALL(IF("Página Web"='03.Muestra'!$D$8:$D$42,ROW('03.Muestra'!$F$8:$F$42)-MIN(ROW('03.Muestra'!$D$8:$D$42))+1,""),ROW()-664)),"")</f>
        <v>https://www.comunidad.madrid/tacp/memorias</v>
      </c>
      <c r="D670" s="99" t="s">
        <v>93</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Memoria Año 2021</v>
      </c>
      <c r="C671" s="85" t="str" cm="1">
        <f t="array" ref="C671">IFERROR(INDEX('03.Muestra'!$F$8:$F$42,SMALL(IF("Página Web"='03.Muestra'!$D$8:$D$42,ROW('03.Muestra'!$F$8:$F$42)-MIN(ROW('03.Muestra'!$D$8:$D$42))+1,""),ROW()-664)),"")</f>
        <v>https://www.comunidad.madrid/tacp/publicaciones/memorias/memoria-del-tribunal-administrativo-de-contratacion-publica-de-la-comunidad</v>
      </c>
      <c r="D671" s="99" t="s">
        <v>93</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Estudio</v>
      </c>
      <c r="C672" s="85" t="str" cm="1">
        <f t="array" ref="C672">IFERROR(INDEX('03.Muestra'!$F$8:$F$42,SMALL(IF("Página Web"='03.Muestra'!$D$8:$D$42,ROW('03.Muestra'!$F$8:$F$42)-MIN(ROW('03.Muestra'!$D$8:$D$42))+1,""),ROW()-664)),"")</f>
        <v>https://www.comunidad.madrid/tacp/estudios</v>
      </c>
      <c r="D672" s="99" t="s">
        <v>93</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xml:space="preserve">Buscador de resoluciones </v>
      </c>
      <c r="C673" s="85" t="str" cm="1">
        <f t="array" ref="C673">IFERROR(INDEX('03.Muestra'!$F$8:$F$42,SMALL(IF("Página Web"='03.Muestra'!$D$8:$D$42,ROW('03.Muestra'!$F$8:$F$42)-MIN(ROW('03.Muestra'!$D$8:$D$42))+1,""),ROW()-664)),"")</f>
        <v>https://www.comunidad.madrid/tacp/busquedaresoluciones</v>
      </c>
      <c r="D673" s="99" t="s">
        <v>93</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Resolución número 4002025</v>
      </c>
      <c r="C674" s="85" t="str" cm="1">
        <f t="array" ref="C674">IFERROR(INDEX('03.Muestra'!$F$8:$F$42,SMALL(IF("Página Web"='03.Muestra'!$D$8:$D$42,ROW('03.Muestra'!$F$8:$F$42)-MIN(ROW('03.Muestra'!$D$8:$D$42))+1,""),ROW()-664)),"")</f>
        <v>https://www.comunidad.madrid/tacp/resolucion/4002025</v>
      </c>
      <c r="D674" s="99" t="s">
        <v>93</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https://www.comunidad.madrid/tacp/noticias</v>
      </c>
      <c r="D675" s="99" t="s">
        <v>93</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Presentacion Electronica e Impresos</v>
      </c>
      <c r="C676" s="85" t="str" cm="1">
        <f t="array" ref="C676">IFERROR(INDEX('03.Muestra'!$F$8:$F$42,SMALL(IF("Página Web"='03.Muestra'!$D$8:$D$42,ROW('03.Muestra'!$F$8:$F$42)-MIN(ROW('03.Muestra'!$D$8:$D$42))+1,""),ROW()-664)),"")</f>
        <v>https://www.comunidad.madrid/tacp/novedades/presentacion-electronica-e-impresos-normalizados</v>
      </c>
      <c r="D676" s="99" t="s">
        <v>93</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Resolución número 5352025</v>
      </c>
      <c r="C677" s="85" t="str" cm="1">
        <f t="array" ref="C677">IFERROR(INDEX('03.Muestra'!$F$8:$F$42,SMALL(IF("Página Web"='03.Muestra'!$D$8:$D$42,ROW('03.Muestra'!$F$8:$F$42)-MIN(ROW('03.Muestra'!$D$8:$D$42))+1,""),ROW()-664)),"")</f>
        <v>https://www.comunidad.madrid/tacp/resolucion/5352025</v>
      </c>
      <c r="D677" s="99" t="s">
        <v>93</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XVII Jornada de coordinación de tribunales</v>
      </c>
      <c r="C678" s="85" t="str" cm="1">
        <f t="array" ref="C678">IFERROR(INDEX('03.Muestra'!$F$8:$F$42,SMALL(IF("Página Web"='03.Muestra'!$D$8:$D$42,ROW('03.Muestra'!$F$8:$F$42)-MIN(ROW('03.Muestra'!$D$8:$D$42))+1,""),ROW()-664)),"")</f>
        <v>https://www.comunidad.madrid/es/tacp/xvii-jornada-de-coordinacion-de-tribunales</v>
      </c>
      <c r="D678" s="99" t="s">
        <v>93</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Contacte con nosotros</v>
      </c>
      <c r="C679" s="85" t="str" cm="1">
        <f t="array" ref="C679">IFERROR(INDEX('03.Muestra'!$F$8:$F$42,SMALL(IF("Página Web"='03.Muestra'!$D$8:$D$42,ROW('03.Muestra'!$F$8:$F$42)-MIN(ROW('03.Muestra'!$D$8:$D$42))+1,""),ROW()-664)),"")</f>
        <v>https://www.comunidad.madrid/es/tacp/contact</v>
      </c>
      <c r="D679" s="99" t="s">
        <v>93</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https://www.comunidad.madrid/tacp/contacto</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https://www.comunidad.madrid/tacp/privacidad</v>
      </c>
      <c r="D681" s="99" t="s">
        <v>91</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https://www.comunidad.madrid/tacp/aviso-legal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https://www.comunidad.madrid/tacp/sitemap</v>
      </c>
      <c r="D683" s="99" t="s">
        <v>93</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https://www.comunidad.madrid/tacp/accesibilidad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Organización</v>
      </c>
      <c r="C704" s="85" t="str" cm="1">
        <f t="array" ref="C704">IFERROR(INDEX('03.Muestra'!$F$8:$F$42,SMALL(IF("Página Web"='03.Muestra'!$D$8:$D$42,ROW('03.Muestra'!$F$8:$F$42)-MIN(ROW('03.Muestra'!$D$8:$D$42))+1,""),ROW()-702)),"")</f>
        <v>https://www.comunidad.madrid/tacp/el-tribunal/organizacion</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Presentación electrónica e impresos normalizados</v>
      </c>
      <c r="C705" s="85" t="str" cm="1">
        <f t="array" ref="C705">IFERROR(INDEX('03.Muestra'!$F$8:$F$42,SMALL(IF("Página Web"='03.Muestra'!$D$8:$D$42,ROW('03.Muestra'!$F$8:$F$42)-MIN(ROW('03.Muestra'!$D$8:$D$42))+1,""),ROW()-702)),"")</f>
        <v>https://www.comunidad.madrid/tacp/el-tribunal/presentacion-electronica-e-impresos-normalizados</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Preguntas frecuentes</v>
      </c>
      <c r="C706" s="85" t="str" cm="1">
        <f t="array" ref="C706">IFERROR(INDEX('03.Muestra'!$F$8:$F$42,SMALL(IF("Página Web"='03.Muestra'!$D$8:$D$42,ROW('03.Muestra'!$F$8:$F$42)-MIN(ROW('03.Muestra'!$D$8:$D$42))+1,""),ROW()-702)),"")</f>
        <v>https://www.comunidad.madrid/tacp/faq-page</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(HISTÓRICO) Resoluciones de las reclamaciones de acceso a información pública</v>
      </c>
      <c r="C707" s="85" t="str" cm="1">
        <f t="array" ref="C707">IFERROR(INDEX('03.Muestra'!$F$8:$F$42,SMALL(IF("Página Web"='03.Muestra'!$D$8:$D$42,ROW('03.Muestra'!$F$8:$F$42)-MIN(ROW('03.Muestra'!$D$8:$D$42))+1,""),ROW()-702)),"")</f>
        <v>https://www.comunidad.madrid/tacp/el-tribunal/historico-resoluciones-de-las-reclamaciones-de-acceso-informacion-publica</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Memorias</v>
      </c>
      <c r="C708" s="85" t="str" cm="1">
        <f t="array" ref="C708">IFERROR(INDEX('03.Muestra'!$F$8:$F$42,SMALL(IF("Página Web"='03.Muestra'!$D$8:$D$42,ROW('03.Muestra'!$F$8:$F$42)-MIN(ROW('03.Muestra'!$D$8:$D$42))+1,""),ROW()-702)),"")</f>
        <v>https://www.comunidad.madrid/tacp/memorias</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Memoria Año 2021</v>
      </c>
      <c r="C709" s="85" t="str" cm="1">
        <f t="array" ref="C709">IFERROR(INDEX('03.Muestra'!$F$8:$F$42,SMALL(IF("Página Web"='03.Muestra'!$D$8:$D$42,ROW('03.Muestra'!$F$8:$F$42)-MIN(ROW('03.Muestra'!$D$8:$D$42))+1,""),ROW()-702)),"")</f>
        <v>https://www.comunidad.madrid/tacp/publicaciones/memorias/memoria-del-tribunal-administrativo-de-contratacion-publica-de-la-comunidad</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Estudio</v>
      </c>
      <c r="C710" s="85" t="str" cm="1">
        <f t="array" ref="C710">IFERROR(INDEX('03.Muestra'!$F$8:$F$42,SMALL(IF("Página Web"='03.Muestra'!$D$8:$D$42,ROW('03.Muestra'!$F$8:$F$42)-MIN(ROW('03.Muestra'!$D$8:$D$42))+1,""),ROW()-702)),"")</f>
        <v>https://www.comunidad.madrid/tacp/estudios</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xml:space="preserve">Buscador de resoluciones </v>
      </c>
      <c r="C711" s="85" t="str" cm="1">
        <f t="array" ref="C711">IFERROR(INDEX('03.Muestra'!$F$8:$F$42,SMALL(IF("Página Web"='03.Muestra'!$D$8:$D$42,ROW('03.Muestra'!$F$8:$F$42)-MIN(ROW('03.Muestra'!$D$8:$D$42))+1,""),ROW()-702)),"")</f>
        <v>https://www.comunidad.madrid/tacp/busquedaresoluciones</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Resolución número 4002025</v>
      </c>
      <c r="C712" s="85" t="str" cm="1">
        <f t="array" ref="C712">IFERROR(INDEX('03.Muestra'!$F$8:$F$42,SMALL(IF("Página Web"='03.Muestra'!$D$8:$D$42,ROW('03.Muestra'!$F$8:$F$42)-MIN(ROW('03.Muestra'!$D$8:$D$42))+1,""),ROW()-702)),"")</f>
        <v>https://www.comunidad.madrid/tacp/resolucion/4002025</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https://www.comunidad.madrid/tacp/noticias</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Presentacion Electronica e Impresos</v>
      </c>
      <c r="C714" s="85" t="str" cm="1">
        <f t="array" ref="C714">IFERROR(INDEX('03.Muestra'!$F$8:$F$42,SMALL(IF("Página Web"='03.Muestra'!$D$8:$D$42,ROW('03.Muestra'!$F$8:$F$42)-MIN(ROW('03.Muestra'!$D$8:$D$42))+1,""),ROW()-702)),"")</f>
        <v>https://www.comunidad.madrid/tacp/novedades/presentacion-electronica-e-impresos-normalizados</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Resolución número 5352025</v>
      </c>
      <c r="C715" s="85" t="str" cm="1">
        <f t="array" ref="C715">IFERROR(INDEX('03.Muestra'!$F$8:$F$42,SMALL(IF("Página Web"='03.Muestra'!$D$8:$D$42,ROW('03.Muestra'!$F$8:$F$42)-MIN(ROW('03.Muestra'!$D$8:$D$42))+1,""),ROW()-702)),"")</f>
        <v>https://www.comunidad.madrid/tacp/resolucion/5352025</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XVII Jornada de coordinación de tribunales</v>
      </c>
      <c r="C716" s="85" t="str" cm="1">
        <f t="array" ref="C716">IFERROR(INDEX('03.Muestra'!$F$8:$F$42,SMALL(IF("Página Web"='03.Muestra'!$D$8:$D$42,ROW('03.Muestra'!$F$8:$F$42)-MIN(ROW('03.Muestra'!$D$8:$D$42))+1,""),ROW()-702)),"")</f>
        <v>https://www.comunidad.madrid/es/tacp/xvii-jornada-de-coordinacion-de-tribunales</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Contacte con nosotros</v>
      </c>
      <c r="C717" s="85" t="str" cm="1">
        <f t="array" ref="C717">IFERROR(INDEX('03.Muestra'!$F$8:$F$42,SMALL(IF("Página Web"='03.Muestra'!$D$8:$D$42,ROW('03.Muestra'!$F$8:$F$42)-MIN(ROW('03.Muestra'!$D$8:$D$42))+1,""),ROW()-702)),"")</f>
        <v>https://www.comunidad.madrid/es/tacp/contact</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https://www.comunidad.madrid/tacp/contacto</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https://www.comunidad.madrid/tacp/privacidad</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https://www.comunidad.madrid/tacp/aviso-legal</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https://www.comunidad.madrid/tacp/sitemap</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https://www.comunidad.madrid/tacp/accesibilidad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https://www.comunidad.madrid/tacp/</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Organización</v>
      </c>
      <c r="C742" s="85" t="str" cm="1">
        <f t="array" ref="C742">IFERROR(INDEX('03.Muestra'!$F$8:$F$42,SMALL(IF("Página Web"='03.Muestra'!$D$8:$D$42,ROW('03.Muestra'!$F$8:$F$42)-MIN(ROW('03.Muestra'!$D$8:$D$42))+1,""),ROW()-740)),"")</f>
        <v>https://www.comunidad.madrid/tacp/el-tribunal/organizacion</v>
      </c>
      <c r="D742" s="99" t="s">
        <v>91</v>
      </c>
      <c r="E742" s="79" t="str">
        <f t="shared" si="38"/>
        <v/>
      </c>
      <c r="F742" s="91">
        <f ca="1">COUNTIF($D741:INDIRECT("$D" &amp;  SUM(ROW()-1,'03.Muestra'!$D$45)-1),F741)</f>
        <v>0</v>
      </c>
      <c r="G742" s="91">
        <f ca="1">COUNTIF($D741:INDIRECT("$D" &amp;  SUM(ROW()-1,'03.Muestra'!$D$45)-1),G741)</f>
        <v>0</v>
      </c>
      <c r="H742" s="91">
        <f ca="1">COUNTIF($D741:INDIRECT("$D" &amp;  SUM(ROW()-1,'03.Muestra'!$D$45)-1),H741)</f>
        <v>2</v>
      </c>
      <c r="I742" s="91">
        <f ca="1">COUNTIF($D741:INDIRECT("$D" &amp;  SUM(ROW()-1,'03.Muestra'!$D$45)-1),I741)</f>
        <v>0</v>
      </c>
      <c r="J742" s="91">
        <f ca="1">COUNTIF($D741:INDIRECT("$D" &amp;  SUM(ROW()-1,'03.Muestra'!$D$45)-1),J741)</f>
        <v>18</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Presentación electrónica e impresos normalizados</v>
      </c>
      <c r="C743" s="85" t="str" cm="1">
        <f t="array" ref="C743">IFERROR(INDEX('03.Muestra'!$F$8:$F$42,SMALL(IF("Página Web"='03.Muestra'!$D$8:$D$42,ROW('03.Muestra'!$F$8:$F$42)-MIN(ROW('03.Muestra'!$D$8:$D$42))+1,""),ROW()-740)),"")</f>
        <v>https://www.comunidad.madrid/tacp/el-tribunal/presentacion-electronica-e-impresos-normalizados</v>
      </c>
      <c r="D743" s="99" t="s">
        <v>91</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Preguntas frecuentes</v>
      </c>
      <c r="C744" s="85" t="str" cm="1">
        <f t="array" ref="C744">IFERROR(INDEX('03.Muestra'!$F$8:$F$42,SMALL(IF("Página Web"='03.Muestra'!$D$8:$D$42,ROW('03.Muestra'!$F$8:$F$42)-MIN(ROW('03.Muestra'!$D$8:$D$42))+1,""),ROW()-740)),"")</f>
        <v>https://www.comunidad.madrid/tacp/faq-page</v>
      </c>
      <c r="D744" s="99" t="s">
        <v>91</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(HISTÓRICO) Resoluciones de las reclamaciones de acceso a información pública</v>
      </c>
      <c r="C745" s="85" t="str" cm="1">
        <f t="array" ref="C745">IFERROR(INDEX('03.Muestra'!$F$8:$F$42,SMALL(IF("Página Web"='03.Muestra'!$D$8:$D$42,ROW('03.Muestra'!$F$8:$F$42)-MIN(ROW('03.Muestra'!$D$8:$D$42))+1,""),ROW()-740)),"")</f>
        <v>https://www.comunidad.madrid/tacp/el-tribunal/historico-resoluciones-de-las-reclamaciones-de-acceso-informacion-publica</v>
      </c>
      <c r="D745" s="99" t="s">
        <v>91</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Memorias</v>
      </c>
      <c r="C746" s="85" t="str" cm="1">
        <f t="array" ref="C746">IFERROR(INDEX('03.Muestra'!$F$8:$F$42,SMALL(IF("Página Web"='03.Muestra'!$D$8:$D$42,ROW('03.Muestra'!$F$8:$F$42)-MIN(ROW('03.Muestra'!$D$8:$D$42))+1,""),ROW()-740)),"")</f>
        <v>https://www.comunidad.madrid/tacp/memorias</v>
      </c>
      <c r="D746" s="99" t="s">
        <v>91</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Memoria Año 2021</v>
      </c>
      <c r="C747" s="85" t="str" cm="1">
        <f t="array" ref="C747">IFERROR(INDEX('03.Muestra'!$F$8:$F$42,SMALL(IF("Página Web"='03.Muestra'!$D$8:$D$42,ROW('03.Muestra'!$F$8:$F$42)-MIN(ROW('03.Muestra'!$D$8:$D$42))+1,""),ROW()-740)),"")</f>
        <v>https://www.comunidad.madrid/tacp/publicaciones/memorias/memoria-del-tribunal-administrativo-de-contratacion-publica-de-la-comunidad</v>
      </c>
      <c r="D747" s="99" t="s">
        <v>91</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Estudio</v>
      </c>
      <c r="C748" s="85" t="str" cm="1">
        <f t="array" ref="C748">IFERROR(INDEX('03.Muestra'!$F$8:$F$42,SMALL(IF("Página Web"='03.Muestra'!$D$8:$D$42,ROW('03.Muestra'!$F$8:$F$42)-MIN(ROW('03.Muestra'!$D$8:$D$42))+1,""),ROW()-740)),"")</f>
        <v>https://www.comunidad.madrid/tacp/estudios</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 xml:space="preserve">Buscador de resoluciones </v>
      </c>
      <c r="C749" s="85" t="str" cm="1">
        <f t="array" ref="C749">IFERROR(INDEX('03.Muestra'!$F$8:$F$42,SMALL(IF("Página Web"='03.Muestra'!$D$8:$D$42,ROW('03.Muestra'!$F$8:$F$42)-MIN(ROW('03.Muestra'!$D$8:$D$42))+1,""),ROW()-740)),"")</f>
        <v>https://www.comunidad.madrid/tacp/busquedaresoluciones</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Resolución número 4002025</v>
      </c>
      <c r="C750" s="85" t="str" cm="1">
        <f t="array" ref="C750">IFERROR(INDEX('03.Muestra'!$F$8:$F$42,SMALL(IF("Página Web"='03.Muestra'!$D$8:$D$42,ROW('03.Muestra'!$F$8:$F$42)-MIN(ROW('03.Muestra'!$D$8:$D$42))+1,""),ROW()-740)),"")</f>
        <v>https://www.comunidad.madrid/tacp/resolucion/4002025</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Noticias</v>
      </c>
      <c r="C751" s="85" t="str" cm="1">
        <f t="array" ref="C751">IFERROR(INDEX('03.Muestra'!$F$8:$F$42,SMALL(IF("Página Web"='03.Muestra'!$D$8:$D$42,ROW('03.Muestra'!$F$8:$F$42)-MIN(ROW('03.Muestra'!$D$8:$D$42))+1,""),ROW()-740)),"")</f>
        <v>https://www.comunidad.madrid/tacp/noticias</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Presentacion Electronica e Impresos</v>
      </c>
      <c r="C752" s="85" t="str" cm="1">
        <f t="array" ref="C752">IFERROR(INDEX('03.Muestra'!$F$8:$F$42,SMALL(IF("Página Web"='03.Muestra'!$D$8:$D$42,ROW('03.Muestra'!$F$8:$F$42)-MIN(ROW('03.Muestra'!$D$8:$D$42))+1,""),ROW()-740)),"")</f>
        <v>https://www.comunidad.madrid/tacp/novedades/presentacion-electronica-e-impresos-normalizados</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Resolución número 5352025</v>
      </c>
      <c r="C753" s="85" t="str" cm="1">
        <f t="array" ref="C753">IFERROR(INDEX('03.Muestra'!$F$8:$F$42,SMALL(IF("Página Web"='03.Muestra'!$D$8:$D$42,ROW('03.Muestra'!$F$8:$F$42)-MIN(ROW('03.Muestra'!$D$8:$D$42))+1,""),ROW()-740)),"")</f>
        <v>https://www.comunidad.madrid/tacp/resolucion/5352025</v>
      </c>
      <c r="D753" s="99" t="s">
        <v>91</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XVII Jornada de coordinación de tribunales</v>
      </c>
      <c r="C754" s="85" t="str" cm="1">
        <f t="array" ref="C754">IFERROR(INDEX('03.Muestra'!$F$8:$F$42,SMALL(IF("Página Web"='03.Muestra'!$D$8:$D$42,ROW('03.Muestra'!$F$8:$F$42)-MIN(ROW('03.Muestra'!$D$8:$D$42))+1,""),ROW()-740)),"")</f>
        <v>https://www.comunidad.madrid/es/tacp/xvii-jornada-de-coordinacion-de-tribunales</v>
      </c>
      <c r="D754" s="99" t="s">
        <v>91</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Contacte con nosotros</v>
      </c>
      <c r="C755" s="85" t="str" cm="1">
        <f t="array" ref="C755">IFERROR(INDEX('03.Muestra'!$F$8:$F$42,SMALL(IF("Página Web"='03.Muestra'!$D$8:$D$42,ROW('03.Muestra'!$F$8:$F$42)-MIN(ROW('03.Muestra'!$D$8:$D$42))+1,""),ROW()-740)),"")</f>
        <v>https://www.comunidad.madrid/es/tacp/contact</v>
      </c>
      <c r="D755" s="99" t="s">
        <v>91</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https://www.comunidad.madrid/tacp/contacto</v>
      </c>
      <c r="D756" s="99" t="s">
        <v>91</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Privacidad</v>
      </c>
      <c r="C757" s="85" t="str" cm="1">
        <f t="array" ref="C757">IFERROR(INDEX('03.Muestra'!$F$8:$F$42,SMALL(IF("Página Web"='03.Muestra'!$D$8:$D$42,ROW('03.Muestra'!$F$8:$F$42)-MIN(ROW('03.Muestra'!$D$8:$D$42))+1,""),ROW()-740)),"")</f>
        <v>https://www.comunidad.madrid/tacp/privacidad</v>
      </c>
      <c r="D757" s="99" t="s">
        <v>103</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https://www.comunidad.madrid/tacp/aviso-legal</v>
      </c>
      <c r="D758" s="99" t="s">
        <v>103</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https://www.comunidad.madrid/tacp/sitemap</v>
      </c>
      <c r="D759" s="99" t="s">
        <v>91</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https://www.comunidad.madrid/tacp/accesibilidad</v>
      </c>
      <c r="D760" s="99" t="s">
        <v>91</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https://www.comunidad.madrid/tacp/</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Organización</v>
      </c>
      <c r="C780" s="85" t="str" cm="1">
        <f t="array" ref="C780">IFERROR(INDEX('03.Muestra'!$F$8:$F$42,SMALL(IF("Página Web"='03.Muestra'!$D$8:$D$42,ROW('03.Muestra'!$F$8:$F$42)-MIN(ROW('03.Muestra'!$D$8:$D$42))+1,""),ROW()-778)),"")</f>
        <v>https://www.comunidad.madrid/tacp/el-tribunal/organizacion</v>
      </c>
      <c r="D780" s="99" t="s">
        <v>91</v>
      </c>
      <c r="E780" s="79" t="str">
        <f t="shared" si="40"/>
        <v/>
      </c>
      <c r="F780" s="91">
        <f ca="1">COUNTIF($D779:INDIRECT("$D" &amp;  SUM(ROW()-1,'03.Muestra'!$D$45)-1),F779)</f>
        <v>0</v>
      </c>
      <c r="G780" s="91">
        <f ca="1">COUNTIF($D779:INDIRECT("$D" &amp;  SUM(ROW()-1,'03.Muestra'!$D$45)-1),G779)</f>
        <v>0</v>
      </c>
      <c r="H780" s="91">
        <f ca="1">COUNTIF($D779:INDIRECT("$D" &amp;  SUM(ROW()-1,'03.Muestra'!$D$45)-1),H779)</f>
        <v>2</v>
      </c>
      <c r="I780" s="91">
        <f ca="1">COUNTIF($D779:INDIRECT("$D" &amp;  SUM(ROW()-1,'03.Muestra'!$D$45)-1),I779)</f>
        <v>0</v>
      </c>
      <c r="J780" s="91">
        <f ca="1">COUNTIF($D779:INDIRECT("$D" &amp;  SUM(ROW()-1,'03.Muestra'!$D$45)-1),J779)</f>
        <v>18</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Presentación electrónica e impresos normalizados</v>
      </c>
      <c r="C781" s="85" t="str" cm="1">
        <f t="array" ref="C781">IFERROR(INDEX('03.Muestra'!$F$8:$F$42,SMALL(IF("Página Web"='03.Muestra'!$D$8:$D$42,ROW('03.Muestra'!$F$8:$F$42)-MIN(ROW('03.Muestra'!$D$8:$D$42))+1,""),ROW()-778)),"")</f>
        <v>https://www.comunidad.madrid/tacp/el-tribunal/presentacion-electronica-e-impresos-normalizados</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Preguntas frecuentes</v>
      </c>
      <c r="C782" s="85" t="str" cm="1">
        <f t="array" ref="C782">IFERROR(INDEX('03.Muestra'!$F$8:$F$42,SMALL(IF("Página Web"='03.Muestra'!$D$8:$D$42,ROW('03.Muestra'!$F$8:$F$42)-MIN(ROW('03.Muestra'!$D$8:$D$42))+1,""),ROW()-778)),"")</f>
        <v>https://www.comunidad.madrid/tacp/faq-page</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(HISTÓRICO) Resoluciones de las reclamaciones de acceso a información pública</v>
      </c>
      <c r="C783" s="85" t="str" cm="1">
        <f t="array" ref="C783">IFERROR(INDEX('03.Muestra'!$F$8:$F$42,SMALL(IF("Página Web"='03.Muestra'!$D$8:$D$42,ROW('03.Muestra'!$F$8:$F$42)-MIN(ROW('03.Muestra'!$D$8:$D$42))+1,""),ROW()-778)),"")</f>
        <v>https://www.comunidad.madrid/tacp/el-tribunal/historico-resoluciones-de-las-reclamaciones-de-acceso-informacion-publica</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Memorias</v>
      </c>
      <c r="C784" s="85" t="str" cm="1">
        <f t="array" ref="C784">IFERROR(INDEX('03.Muestra'!$F$8:$F$42,SMALL(IF("Página Web"='03.Muestra'!$D$8:$D$42,ROW('03.Muestra'!$F$8:$F$42)-MIN(ROW('03.Muestra'!$D$8:$D$42))+1,""),ROW()-778)),"")</f>
        <v>https://www.comunidad.madrid/tacp/memorias</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Memoria Año 2021</v>
      </c>
      <c r="C785" s="85" t="str" cm="1">
        <f t="array" ref="C785">IFERROR(INDEX('03.Muestra'!$F$8:$F$42,SMALL(IF("Página Web"='03.Muestra'!$D$8:$D$42,ROW('03.Muestra'!$F$8:$F$42)-MIN(ROW('03.Muestra'!$D$8:$D$42))+1,""),ROW()-778)),"")</f>
        <v>https://www.comunidad.madrid/tacp/publicaciones/memorias/memoria-del-tribunal-administrativo-de-contratacion-publica-de-la-comunidad</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Estudio</v>
      </c>
      <c r="C786" s="85" t="str" cm="1">
        <f t="array" ref="C786">IFERROR(INDEX('03.Muestra'!$F$8:$F$42,SMALL(IF("Página Web"='03.Muestra'!$D$8:$D$42,ROW('03.Muestra'!$F$8:$F$42)-MIN(ROW('03.Muestra'!$D$8:$D$42))+1,""),ROW()-778)),"")</f>
        <v>https://www.comunidad.madrid/tacp/estudios</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 xml:space="preserve">Buscador de resoluciones </v>
      </c>
      <c r="C787" s="85" t="str" cm="1">
        <f t="array" ref="C787">IFERROR(INDEX('03.Muestra'!$F$8:$F$42,SMALL(IF("Página Web"='03.Muestra'!$D$8:$D$42,ROW('03.Muestra'!$F$8:$F$42)-MIN(ROW('03.Muestra'!$D$8:$D$42))+1,""),ROW()-778)),"")</f>
        <v>https://www.comunidad.madrid/tacp/busquedaresoluciones</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Resolución número 4002025</v>
      </c>
      <c r="C788" s="85" t="str" cm="1">
        <f t="array" ref="C788">IFERROR(INDEX('03.Muestra'!$F$8:$F$42,SMALL(IF("Página Web"='03.Muestra'!$D$8:$D$42,ROW('03.Muestra'!$F$8:$F$42)-MIN(ROW('03.Muestra'!$D$8:$D$42))+1,""),ROW()-778)),"")</f>
        <v>https://www.comunidad.madrid/tacp/resolucion/4002025</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Noticias</v>
      </c>
      <c r="C789" s="85" t="str" cm="1">
        <f t="array" ref="C789">IFERROR(INDEX('03.Muestra'!$F$8:$F$42,SMALL(IF("Página Web"='03.Muestra'!$D$8:$D$42,ROW('03.Muestra'!$F$8:$F$42)-MIN(ROW('03.Muestra'!$D$8:$D$42))+1,""),ROW()-778)),"")</f>
        <v>https://www.comunidad.madrid/tacp/noticias</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Presentacion Electronica e Impresos</v>
      </c>
      <c r="C790" s="85" t="str" cm="1">
        <f t="array" ref="C790">IFERROR(INDEX('03.Muestra'!$F$8:$F$42,SMALL(IF("Página Web"='03.Muestra'!$D$8:$D$42,ROW('03.Muestra'!$F$8:$F$42)-MIN(ROW('03.Muestra'!$D$8:$D$42))+1,""),ROW()-778)),"")</f>
        <v>https://www.comunidad.madrid/tacp/novedades/presentacion-electronica-e-impresos-normalizados</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Resolución número 5352025</v>
      </c>
      <c r="C791" s="85" t="str" cm="1">
        <f t="array" ref="C791">IFERROR(INDEX('03.Muestra'!$F$8:$F$42,SMALL(IF("Página Web"='03.Muestra'!$D$8:$D$42,ROW('03.Muestra'!$F$8:$F$42)-MIN(ROW('03.Muestra'!$D$8:$D$42))+1,""),ROW()-778)),"")</f>
        <v>https://www.comunidad.madrid/tacp/resolucion/5352025</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XVII Jornada de coordinación de tribunales</v>
      </c>
      <c r="C792" s="85" t="str" cm="1">
        <f t="array" ref="C792">IFERROR(INDEX('03.Muestra'!$F$8:$F$42,SMALL(IF("Página Web"='03.Muestra'!$D$8:$D$42,ROW('03.Muestra'!$F$8:$F$42)-MIN(ROW('03.Muestra'!$D$8:$D$42))+1,""),ROW()-778)),"")</f>
        <v>https://www.comunidad.madrid/es/tacp/xvii-jornada-de-coordinacion-de-tribunales</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Contacte con nosotros</v>
      </c>
      <c r="C793" s="85" t="str" cm="1">
        <f t="array" ref="C793">IFERROR(INDEX('03.Muestra'!$F$8:$F$42,SMALL(IF("Página Web"='03.Muestra'!$D$8:$D$42,ROW('03.Muestra'!$F$8:$F$42)-MIN(ROW('03.Muestra'!$D$8:$D$42))+1,""),ROW()-778)),"")</f>
        <v>https://www.comunidad.madrid/es/tacp/contact</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https://www.comunidad.madrid/tacp/contacto</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Privacidad</v>
      </c>
      <c r="C795" s="85" t="str" cm="1">
        <f t="array" ref="C795">IFERROR(INDEX('03.Muestra'!$F$8:$F$42,SMALL(IF("Página Web"='03.Muestra'!$D$8:$D$42,ROW('03.Muestra'!$F$8:$F$42)-MIN(ROW('03.Muestra'!$D$8:$D$42))+1,""),ROW()-778)),"")</f>
        <v>https://www.comunidad.madrid/tacp/privacidad</v>
      </c>
      <c r="D795" s="99" t="s">
        <v>103</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https://www.comunidad.madrid/tacp/aviso-legal</v>
      </c>
      <c r="D796" s="99" t="s">
        <v>103</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https://www.comunidad.madrid/tacp/sitemap</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https://www.comunidad.madrid/tacp/accesibilidad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https://www.comunidad.madrid/tacp/</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Organización</v>
      </c>
      <c r="C818" s="85" t="str" cm="1">
        <f t="array" ref="C818">IFERROR(INDEX('03.Muestra'!$F$8:$F$42,SMALL(IF("Página Web"='03.Muestra'!$D$8:$D$42,ROW('03.Muestra'!$F$8:$F$42)-MIN(ROW('03.Muestra'!$D$8:$D$42))+1,""),ROW()-816)),"")</f>
        <v>https://www.comunidad.madrid/tacp/el-tribunal/organizacion</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Presentación electrónica e impresos normalizados</v>
      </c>
      <c r="C819" s="85" t="str" cm="1">
        <f t="array" ref="C819">IFERROR(INDEX('03.Muestra'!$F$8:$F$42,SMALL(IF("Página Web"='03.Muestra'!$D$8:$D$42,ROW('03.Muestra'!$F$8:$F$42)-MIN(ROW('03.Muestra'!$D$8:$D$42))+1,""),ROW()-816)),"")</f>
        <v>https://www.comunidad.madrid/tacp/el-tribunal/presentacion-electronica-e-impresos-normalizados</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Preguntas frecuentes</v>
      </c>
      <c r="C820" s="85" t="str" cm="1">
        <f t="array" ref="C820">IFERROR(INDEX('03.Muestra'!$F$8:$F$42,SMALL(IF("Página Web"='03.Muestra'!$D$8:$D$42,ROW('03.Muestra'!$F$8:$F$42)-MIN(ROW('03.Muestra'!$D$8:$D$42))+1,""),ROW()-816)),"")</f>
        <v>https://www.comunidad.madrid/tacp/faq-page</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(HISTÓRICO) Resoluciones de las reclamaciones de acceso a información pública</v>
      </c>
      <c r="C821" s="85" t="str" cm="1">
        <f t="array" ref="C821">IFERROR(INDEX('03.Muestra'!$F$8:$F$42,SMALL(IF("Página Web"='03.Muestra'!$D$8:$D$42,ROW('03.Muestra'!$F$8:$F$42)-MIN(ROW('03.Muestra'!$D$8:$D$42))+1,""),ROW()-816)),"")</f>
        <v>https://www.comunidad.madrid/tacp/el-tribunal/historico-resoluciones-de-las-reclamaciones-de-acceso-informacion-publica</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Memorias</v>
      </c>
      <c r="C822" s="85" t="str" cm="1">
        <f t="array" ref="C822">IFERROR(INDEX('03.Muestra'!$F$8:$F$42,SMALL(IF("Página Web"='03.Muestra'!$D$8:$D$42,ROW('03.Muestra'!$F$8:$F$42)-MIN(ROW('03.Muestra'!$D$8:$D$42))+1,""),ROW()-816)),"")</f>
        <v>https://www.comunidad.madrid/tacp/memorias</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Memoria Año 2021</v>
      </c>
      <c r="C823" s="85" t="str" cm="1">
        <f t="array" ref="C823">IFERROR(INDEX('03.Muestra'!$F$8:$F$42,SMALL(IF("Página Web"='03.Muestra'!$D$8:$D$42,ROW('03.Muestra'!$F$8:$F$42)-MIN(ROW('03.Muestra'!$D$8:$D$42))+1,""),ROW()-816)),"")</f>
        <v>https://www.comunidad.madrid/tacp/publicaciones/memorias/memoria-del-tribunal-administrativo-de-contratacion-publica-de-la-comunidad</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Estudio</v>
      </c>
      <c r="C824" s="85" t="str" cm="1">
        <f t="array" ref="C824">IFERROR(INDEX('03.Muestra'!$F$8:$F$42,SMALL(IF("Página Web"='03.Muestra'!$D$8:$D$42,ROW('03.Muestra'!$F$8:$F$42)-MIN(ROW('03.Muestra'!$D$8:$D$42))+1,""),ROW()-816)),"")</f>
        <v>https://www.comunidad.madrid/tacp/estudios</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 xml:space="preserve">Buscador de resoluciones </v>
      </c>
      <c r="C825" s="85" t="str" cm="1">
        <f t="array" ref="C825">IFERROR(INDEX('03.Muestra'!$F$8:$F$42,SMALL(IF("Página Web"='03.Muestra'!$D$8:$D$42,ROW('03.Muestra'!$F$8:$F$42)-MIN(ROW('03.Muestra'!$D$8:$D$42))+1,""),ROW()-816)),"")</f>
        <v>https://www.comunidad.madrid/tacp/busquedaresoluciones</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Resolución número 4002025</v>
      </c>
      <c r="C826" s="85" t="str" cm="1">
        <f t="array" ref="C826">IFERROR(INDEX('03.Muestra'!$F$8:$F$42,SMALL(IF("Página Web"='03.Muestra'!$D$8:$D$42,ROW('03.Muestra'!$F$8:$F$42)-MIN(ROW('03.Muestra'!$D$8:$D$42))+1,""),ROW()-816)),"")</f>
        <v>https://www.comunidad.madrid/tacp/resolucion/4002025</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Noticias</v>
      </c>
      <c r="C827" s="85" t="str" cm="1">
        <f t="array" ref="C827">IFERROR(INDEX('03.Muestra'!$F$8:$F$42,SMALL(IF("Página Web"='03.Muestra'!$D$8:$D$42,ROW('03.Muestra'!$F$8:$F$42)-MIN(ROW('03.Muestra'!$D$8:$D$42))+1,""),ROW()-816)),"")</f>
        <v>https://www.comunidad.madrid/tacp/noticias</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Presentacion Electronica e Impresos</v>
      </c>
      <c r="C828" s="85" t="str" cm="1">
        <f t="array" ref="C828">IFERROR(INDEX('03.Muestra'!$F$8:$F$42,SMALL(IF("Página Web"='03.Muestra'!$D$8:$D$42,ROW('03.Muestra'!$F$8:$F$42)-MIN(ROW('03.Muestra'!$D$8:$D$42))+1,""),ROW()-816)),"")</f>
        <v>https://www.comunidad.madrid/tacp/novedades/presentacion-electronica-e-impresos-normalizados</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Resolución número 5352025</v>
      </c>
      <c r="C829" s="85" t="str" cm="1">
        <f t="array" ref="C829">IFERROR(INDEX('03.Muestra'!$F$8:$F$42,SMALL(IF("Página Web"='03.Muestra'!$D$8:$D$42,ROW('03.Muestra'!$F$8:$F$42)-MIN(ROW('03.Muestra'!$D$8:$D$42))+1,""),ROW()-816)),"")</f>
        <v>https://www.comunidad.madrid/tacp/resolucion/5352025</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XVII Jornada de coordinación de tribunales</v>
      </c>
      <c r="C830" s="85" t="str" cm="1">
        <f t="array" ref="C830">IFERROR(INDEX('03.Muestra'!$F$8:$F$42,SMALL(IF("Página Web"='03.Muestra'!$D$8:$D$42,ROW('03.Muestra'!$F$8:$F$42)-MIN(ROW('03.Muestra'!$D$8:$D$42))+1,""),ROW()-816)),"")</f>
        <v>https://www.comunidad.madrid/es/tacp/xvii-jornada-de-coordinacion-de-tribunales</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Contacte con nosotros</v>
      </c>
      <c r="C831" s="85" t="str" cm="1">
        <f t="array" ref="C831">IFERROR(INDEX('03.Muestra'!$F$8:$F$42,SMALL(IF("Página Web"='03.Muestra'!$D$8:$D$42,ROW('03.Muestra'!$F$8:$F$42)-MIN(ROW('03.Muestra'!$D$8:$D$42))+1,""),ROW()-816)),"")</f>
        <v>https://www.comunidad.madrid/es/tacp/contact</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https://www.comunidad.madrid/tacp/contacto</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Privacidad</v>
      </c>
      <c r="C833" s="85" t="str" cm="1">
        <f t="array" ref="C833">IFERROR(INDEX('03.Muestra'!$F$8:$F$42,SMALL(IF("Página Web"='03.Muestra'!$D$8:$D$42,ROW('03.Muestra'!$F$8:$F$42)-MIN(ROW('03.Muestra'!$D$8:$D$42))+1,""),ROW()-816)),"")</f>
        <v>https://www.comunidad.madrid/tacp/privacidad</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https://www.comunidad.madrid/tacp/aviso-legal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https://www.comunidad.madrid/tacp/sitemap</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https://www.comunidad.madrid/tacp/accesibilidad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https://www.comunidad.madrid/tacp/</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Organización</v>
      </c>
      <c r="C856" s="85" t="str" cm="1">
        <f t="array" ref="C856">IFERROR(INDEX('03.Muestra'!$F$8:$F$42,SMALL(IF("Página Web"='03.Muestra'!$D$8:$D$42,ROW('03.Muestra'!$F$8:$F$42)-MIN(ROW('03.Muestra'!$D$8:$D$42))+1,""),ROW()-854)),"")</f>
        <v>https://www.comunidad.madrid/tacp/el-tribunal/organizacion</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Presentación electrónica e impresos normalizados</v>
      </c>
      <c r="C857" s="85" t="str" cm="1">
        <f t="array" ref="C857">IFERROR(INDEX('03.Muestra'!$F$8:$F$42,SMALL(IF("Página Web"='03.Muestra'!$D$8:$D$42,ROW('03.Muestra'!$F$8:$F$42)-MIN(ROW('03.Muestra'!$D$8:$D$42))+1,""),ROW()-854)),"")</f>
        <v>https://www.comunidad.madrid/tacp/el-tribunal/presentacion-electronica-e-impresos-normalizados</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Preguntas frecuentes</v>
      </c>
      <c r="C858" s="85" t="str" cm="1">
        <f t="array" ref="C858">IFERROR(INDEX('03.Muestra'!$F$8:$F$42,SMALL(IF("Página Web"='03.Muestra'!$D$8:$D$42,ROW('03.Muestra'!$F$8:$F$42)-MIN(ROW('03.Muestra'!$D$8:$D$42))+1,""),ROW()-854)),"")</f>
        <v>https://www.comunidad.madrid/tacp/faq-page</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(HISTÓRICO) Resoluciones de las reclamaciones de acceso a información pública</v>
      </c>
      <c r="C859" s="85" t="str" cm="1">
        <f t="array" ref="C859">IFERROR(INDEX('03.Muestra'!$F$8:$F$42,SMALL(IF("Página Web"='03.Muestra'!$D$8:$D$42,ROW('03.Muestra'!$F$8:$F$42)-MIN(ROW('03.Muestra'!$D$8:$D$42))+1,""),ROW()-854)),"")</f>
        <v>https://www.comunidad.madrid/tacp/el-tribunal/historico-resoluciones-de-las-reclamaciones-de-acceso-informacion-publica</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Memorias</v>
      </c>
      <c r="C860" s="85" t="str" cm="1">
        <f t="array" ref="C860">IFERROR(INDEX('03.Muestra'!$F$8:$F$42,SMALL(IF("Página Web"='03.Muestra'!$D$8:$D$42,ROW('03.Muestra'!$F$8:$F$42)-MIN(ROW('03.Muestra'!$D$8:$D$42))+1,""),ROW()-854)),"")</f>
        <v>https://www.comunidad.madrid/tacp/memorias</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Memoria Año 2021</v>
      </c>
      <c r="C861" s="85" t="str" cm="1">
        <f t="array" ref="C861">IFERROR(INDEX('03.Muestra'!$F$8:$F$42,SMALL(IF("Página Web"='03.Muestra'!$D$8:$D$42,ROW('03.Muestra'!$F$8:$F$42)-MIN(ROW('03.Muestra'!$D$8:$D$42))+1,""),ROW()-854)),"")</f>
        <v>https://www.comunidad.madrid/tacp/publicaciones/memorias/memoria-del-tribunal-administrativo-de-contratacion-publica-de-la-comunidad</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Estudio</v>
      </c>
      <c r="C862" s="85" t="str" cm="1">
        <f t="array" ref="C862">IFERROR(INDEX('03.Muestra'!$F$8:$F$42,SMALL(IF("Página Web"='03.Muestra'!$D$8:$D$42,ROW('03.Muestra'!$F$8:$F$42)-MIN(ROW('03.Muestra'!$D$8:$D$42))+1,""),ROW()-854)),"")</f>
        <v>https://www.comunidad.madrid/tacp/estudios</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 xml:space="preserve">Buscador de resoluciones </v>
      </c>
      <c r="C863" s="85" t="str" cm="1">
        <f t="array" ref="C863">IFERROR(INDEX('03.Muestra'!$F$8:$F$42,SMALL(IF("Página Web"='03.Muestra'!$D$8:$D$42,ROW('03.Muestra'!$F$8:$F$42)-MIN(ROW('03.Muestra'!$D$8:$D$42))+1,""),ROW()-854)),"")</f>
        <v>https://www.comunidad.madrid/tacp/busquedaresoluciones</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Resolución número 4002025</v>
      </c>
      <c r="C864" s="85" t="str" cm="1">
        <f t="array" ref="C864">IFERROR(INDEX('03.Muestra'!$F$8:$F$42,SMALL(IF("Página Web"='03.Muestra'!$D$8:$D$42,ROW('03.Muestra'!$F$8:$F$42)-MIN(ROW('03.Muestra'!$D$8:$D$42))+1,""),ROW()-854)),"")</f>
        <v>https://www.comunidad.madrid/tacp/resolucion/4002025</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Noticias</v>
      </c>
      <c r="C865" s="85" t="str" cm="1">
        <f t="array" ref="C865">IFERROR(INDEX('03.Muestra'!$F$8:$F$42,SMALL(IF("Página Web"='03.Muestra'!$D$8:$D$42,ROW('03.Muestra'!$F$8:$F$42)-MIN(ROW('03.Muestra'!$D$8:$D$42))+1,""),ROW()-854)),"")</f>
        <v>https://www.comunidad.madrid/tacp/noticias</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Presentacion Electronica e Impresos</v>
      </c>
      <c r="C866" s="85" t="str" cm="1">
        <f t="array" ref="C866">IFERROR(INDEX('03.Muestra'!$F$8:$F$42,SMALL(IF("Página Web"='03.Muestra'!$D$8:$D$42,ROW('03.Muestra'!$F$8:$F$42)-MIN(ROW('03.Muestra'!$D$8:$D$42))+1,""),ROW()-854)),"")</f>
        <v>https://www.comunidad.madrid/tacp/novedades/presentacion-electronica-e-impresos-normalizados</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Resolución número 5352025</v>
      </c>
      <c r="C867" s="85" t="str" cm="1">
        <f t="array" ref="C867">IFERROR(INDEX('03.Muestra'!$F$8:$F$42,SMALL(IF("Página Web"='03.Muestra'!$D$8:$D$42,ROW('03.Muestra'!$F$8:$F$42)-MIN(ROW('03.Muestra'!$D$8:$D$42))+1,""),ROW()-854)),"")</f>
        <v>https://www.comunidad.madrid/tacp/resolucion/5352025</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XVII Jornada de coordinación de tribunales</v>
      </c>
      <c r="C868" s="85" t="str" cm="1">
        <f t="array" ref="C868">IFERROR(INDEX('03.Muestra'!$F$8:$F$42,SMALL(IF("Página Web"='03.Muestra'!$D$8:$D$42,ROW('03.Muestra'!$F$8:$F$42)-MIN(ROW('03.Muestra'!$D$8:$D$42))+1,""),ROW()-854)),"")</f>
        <v>https://www.comunidad.madrid/es/tacp/xvii-jornada-de-coordinacion-de-tribunales</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Contacte con nosotros</v>
      </c>
      <c r="C869" s="85" t="str" cm="1">
        <f t="array" ref="C869">IFERROR(INDEX('03.Muestra'!$F$8:$F$42,SMALL(IF("Página Web"='03.Muestra'!$D$8:$D$42,ROW('03.Muestra'!$F$8:$F$42)-MIN(ROW('03.Muestra'!$D$8:$D$42))+1,""),ROW()-854)),"")</f>
        <v>https://www.comunidad.madrid/es/tacp/contact</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https://www.comunidad.madrid/tacp/contacto</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Privacidad</v>
      </c>
      <c r="C871" s="85" t="str" cm="1">
        <f t="array" ref="C871">IFERROR(INDEX('03.Muestra'!$F$8:$F$42,SMALL(IF("Página Web"='03.Muestra'!$D$8:$D$42,ROW('03.Muestra'!$F$8:$F$42)-MIN(ROW('03.Muestra'!$D$8:$D$42))+1,""),ROW()-854)),"")</f>
        <v>https://www.comunidad.madrid/tacp/privacidad</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https://www.comunidad.madrid/tacp/aviso-legal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https://www.comunidad.madrid/tacp/sitemap</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https://www.comunidad.madrid/tacp/accesibilidad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https://www.comunidad.madrid/tacp/</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Organización</v>
      </c>
      <c r="C894" s="85" t="str" cm="1">
        <f t="array" ref="C894">IFERROR(INDEX('03.Muestra'!$F$8:$F$42,SMALL(IF("Página Web"='03.Muestra'!$D$8:$D$42,ROW('03.Muestra'!$F$8:$F$42)-MIN(ROW('03.Muestra'!$D$8:$D$42))+1,""),ROW()-892)),"")</f>
        <v>https://www.comunidad.madrid/tacp/el-tribunal/organizacion</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Presentación electrónica e impresos normalizados</v>
      </c>
      <c r="C895" s="85" t="str" cm="1">
        <f t="array" ref="C895">IFERROR(INDEX('03.Muestra'!$F$8:$F$42,SMALL(IF("Página Web"='03.Muestra'!$D$8:$D$42,ROW('03.Muestra'!$F$8:$F$42)-MIN(ROW('03.Muestra'!$D$8:$D$42))+1,""),ROW()-892)),"")</f>
        <v>https://www.comunidad.madrid/tacp/el-tribunal/presentacion-electronica-e-impresos-normalizados</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Preguntas frecuentes</v>
      </c>
      <c r="C896" s="85" t="str" cm="1">
        <f t="array" ref="C896">IFERROR(INDEX('03.Muestra'!$F$8:$F$42,SMALL(IF("Página Web"='03.Muestra'!$D$8:$D$42,ROW('03.Muestra'!$F$8:$F$42)-MIN(ROW('03.Muestra'!$D$8:$D$42))+1,""),ROW()-892)),"")</f>
        <v>https://www.comunidad.madrid/tacp/faq-page</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(HISTÓRICO) Resoluciones de las reclamaciones de acceso a información pública</v>
      </c>
      <c r="C897" s="85" t="str" cm="1">
        <f t="array" ref="C897">IFERROR(INDEX('03.Muestra'!$F$8:$F$42,SMALL(IF("Página Web"='03.Muestra'!$D$8:$D$42,ROW('03.Muestra'!$F$8:$F$42)-MIN(ROW('03.Muestra'!$D$8:$D$42))+1,""),ROW()-892)),"")</f>
        <v>https://www.comunidad.madrid/tacp/el-tribunal/historico-resoluciones-de-las-reclamaciones-de-acceso-informacion-publica</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Memorias</v>
      </c>
      <c r="C898" s="85" t="str" cm="1">
        <f t="array" ref="C898">IFERROR(INDEX('03.Muestra'!$F$8:$F$42,SMALL(IF("Página Web"='03.Muestra'!$D$8:$D$42,ROW('03.Muestra'!$F$8:$F$42)-MIN(ROW('03.Muestra'!$D$8:$D$42))+1,""),ROW()-892)),"")</f>
        <v>https://www.comunidad.madrid/tacp/memorias</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Memoria Año 2021</v>
      </c>
      <c r="C899" s="85" t="str" cm="1">
        <f t="array" ref="C899">IFERROR(INDEX('03.Muestra'!$F$8:$F$42,SMALL(IF("Página Web"='03.Muestra'!$D$8:$D$42,ROW('03.Muestra'!$F$8:$F$42)-MIN(ROW('03.Muestra'!$D$8:$D$42))+1,""),ROW()-892)),"")</f>
        <v>https://www.comunidad.madrid/tacp/publicaciones/memorias/memoria-del-tribunal-administrativo-de-contratacion-publica-de-la-comunidad</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Estudio</v>
      </c>
      <c r="C900" s="85" t="str" cm="1">
        <f t="array" ref="C900">IFERROR(INDEX('03.Muestra'!$F$8:$F$42,SMALL(IF("Página Web"='03.Muestra'!$D$8:$D$42,ROW('03.Muestra'!$F$8:$F$42)-MIN(ROW('03.Muestra'!$D$8:$D$42))+1,""),ROW()-892)),"")</f>
        <v>https://www.comunidad.madrid/tacp/estudios</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 xml:space="preserve">Buscador de resoluciones </v>
      </c>
      <c r="C901" s="85" t="str" cm="1">
        <f t="array" ref="C901">IFERROR(INDEX('03.Muestra'!$F$8:$F$42,SMALL(IF("Página Web"='03.Muestra'!$D$8:$D$42,ROW('03.Muestra'!$F$8:$F$42)-MIN(ROW('03.Muestra'!$D$8:$D$42))+1,""),ROW()-892)),"")</f>
        <v>https://www.comunidad.madrid/tacp/busquedaresoluciones</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Resolución número 4002025</v>
      </c>
      <c r="C902" s="85" t="str" cm="1">
        <f t="array" ref="C902">IFERROR(INDEX('03.Muestra'!$F$8:$F$42,SMALL(IF("Página Web"='03.Muestra'!$D$8:$D$42,ROW('03.Muestra'!$F$8:$F$42)-MIN(ROW('03.Muestra'!$D$8:$D$42))+1,""),ROW()-892)),"")</f>
        <v>https://www.comunidad.madrid/tacp/resolucion/4002025</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Noticias</v>
      </c>
      <c r="C903" s="85" t="str" cm="1">
        <f t="array" ref="C903">IFERROR(INDEX('03.Muestra'!$F$8:$F$42,SMALL(IF("Página Web"='03.Muestra'!$D$8:$D$42,ROW('03.Muestra'!$F$8:$F$42)-MIN(ROW('03.Muestra'!$D$8:$D$42))+1,""),ROW()-892)),"")</f>
        <v>https://www.comunidad.madrid/tacp/noticias</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Presentacion Electronica e Impresos</v>
      </c>
      <c r="C904" s="85" t="str" cm="1">
        <f t="array" ref="C904">IFERROR(INDEX('03.Muestra'!$F$8:$F$42,SMALL(IF("Página Web"='03.Muestra'!$D$8:$D$42,ROW('03.Muestra'!$F$8:$F$42)-MIN(ROW('03.Muestra'!$D$8:$D$42))+1,""),ROW()-892)),"")</f>
        <v>https://www.comunidad.madrid/tacp/novedades/presentacion-electronica-e-impresos-normalizados</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Resolución número 5352025</v>
      </c>
      <c r="C905" s="85" t="str" cm="1">
        <f t="array" ref="C905">IFERROR(INDEX('03.Muestra'!$F$8:$F$42,SMALL(IF("Página Web"='03.Muestra'!$D$8:$D$42,ROW('03.Muestra'!$F$8:$F$42)-MIN(ROW('03.Muestra'!$D$8:$D$42))+1,""),ROW()-892)),"")</f>
        <v>https://www.comunidad.madrid/tacp/resolucion/5352025</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XVII Jornada de coordinación de tribunales</v>
      </c>
      <c r="C906" s="85" t="str" cm="1">
        <f t="array" ref="C906">IFERROR(INDEX('03.Muestra'!$F$8:$F$42,SMALL(IF("Página Web"='03.Muestra'!$D$8:$D$42,ROW('03.Muestra'!$F$8:$F$42)-MIN(ROW('03.Muestra'!$D$8:$D$42))+1,""),ROW()-892)),"")</f>
        <v>https://www.comunidad.madrid/es/tacp/xvii-jornada-de-coordinacion-de-tribunales</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Contacte con nosotros</v>
      </c>
      <c r="C907" s="85" t="str" cm="1">
        <f t="array" ref="C907">IFERROR(INDEX('03.Muestra'!$F$8:$F$42,SMALL(IF("Página Web"='03.Muestra'!$D$8:$D$42,ROW('03.Muestra'!$F$8:$F$42)-MIN(ROW('03.Muestra'!$D$8:$D$42))+1,""),ROW()-892)),"")</f>
        <v>https://www.comunidad.madrid/es/tacp/contact</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https://www.comunidad.madrid/tacp/contacto</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Privacidad</v>
      </c>
      <c r="C909" s="85" t="str" cm="1">
        <f t="array" ref="C909">IFERROR(INDEX('03.Muestra'!$F$8:$F$42,SMALL(IF("Página Web"='03.Muestra'!$D$8:$D$42,ROW('03.Muestra'!$F$8:$F$42)-MIN(ROW('03.Muestra'!$D$8:$D$42))+1,""),ROW()-892)),"")</f>
        <v>https://www.comunidad.madrid/tacp/privacidad</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https://www.comunidad.madrid/tacp/aviso-legal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https://www.comunidad.madrid/tacp/sitemap</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https://www.comunidad.madrid/tacp/accesibilidad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https://www.comunidad.madrid/tacp/</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Organización</v>
      </c>
      <c r="C932" s="85" t="str" cm="1">
        <f t="array" ref="C932">IFERROR(INDEX('03.Muestra'!$F$8:$F$42,SMALL(IF("Página Web"='03.Muestra'!$D$8:$D$42,ROW('03.Muestra'!$F$8:$F$42)-MIN(ROW('03.Muestra'!$D$8:$D$42))+1,""),ROW()-930)),"")</f>
        <v>https://www.comunidad.madrid/tacp/el-tribunal/organizacion</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Presentación electrónica e impresos normalizados</v>
      </c>
      <c r="C933" s="85" t="str" cm="1">
        <f t="array" ref="C933">IFERROR(INDEX('03.Muestra'!$F$8:$F$42,SMALL(IF("Página Web"='03.Muestra'!$D$8:$D$42,ROW('03.Muestra'!$F$8:$F$42)-MIN(ROW('03.Muestra'!$D$8:$D$42))+1,""),ROW()-930)),"")</f>
        <v>https://www.comunidad.madrid/tacp/el-tribunal/presentacion-electronica-e-impresos-normalizados</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Preguntas frecuentes</v>
      </c>
      <c r="C934" s="85" t="str" cm="1">
        <f t="array" ref="C934">IFERROR(INDEX('03.Muestra'!$F$8:$F$42,SMALL(IF("Página Web"='03.Muestra'!$D$8:$D$42,ROW('03.Muestra'!$F$8:$F$42)-MIN(ROW('03.Muestra'!$D$8:$D$42))+1,""),ROW()-930)),"")</f>
        <v>https://www.comunidad.madrid/tacp/faq-page</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(HISTÓRICO) Resoluciones de las reclamaciones de acceso a información pública</v>
      </c>
      <c r="C935" s="85" t="str" cm="1">
        <f t="array" ref="C935">IFERROR(INDEX('03.Muestra'!$F$8:$F$42,SMALL(IF("Página Web"='03.Muestra'!$D$8:$D$42,ROW('03.Muestra'!$F$8:$F$42)-MIN(ROW('03.Muestra'!$D$8:$D$42))+1,""),ROW()-930)),"")</f>
        <v>https://www.comunidad.madrid/tacp/el-tribunal/historico-resoluciones-de-las-reclamaciones-de-acceso-informacion-publica</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Memorias</v>
      </c>
      <c r="C936" s="85" t="str" cm="1">
        <f t="array" ref="C936">IFERROR(INDEX('03.Muestra'!$F$8:$F$42,SMALL(IF("Página Web"='03.Muestra'!$D$8:$D$42,ROW('03.Muestra'!$F$8:$F$42)-MIN(ROW('03.Muestra'!$D$8:$D$42))+1,""),ROW()-930)),"")</f>
        <v>https://www.comunidad.madrid/tacp/memorias</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Memoria Año 2021</v>
      </c>
      <c r="C937" s="85" t="str" cm="1">
        <f t="array" ref="C937">IFERROR(INDEX('03.Muestra'!$F$8:$F$42,SMALL(IF("Página Web"='03.Muestra'!$D$8:$D$42,ROW('03.Muestra'!$F$8:$F$42)-MIN(ROW('03.Muestra'!$D$8:$D$42))+1,""),ROW()-930)),"")</f>
        <v>https://www.comunidad.madrid/tacp/publicaciones/memorias/memoria-del-tribunal-administrativo-de-contratacion-publica-de-la-comunidad</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Estudio</v>
      </c>
      <c r="C938" s="85" t="str" cm="1">
        <f t="array" ref="C938">IFERROR(INDEX('03.Muestra'!$F$8:$F$42,SMALL(IF("Página Web"='03.Muestra'!$D$8:$D$42,ROW('03.Muestra'!$F$8:$F$42)-MIN(ROW('03.Muestra'!$D$8:$D$42))+1,""),ROW()-930)),"")</f>
        <v>https://www.comunidad.madrid/tacp/estudios</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 xml:space="preserve">Buscador de resoluciones </v>
      </c>
      <c r="C939" s="85" t="str" cm="1">
        <f t="array" ref="C939">IFERROR(INDEX('03.Muestra'!$F$8:$F$42,SMALL(IF("Página Web"='03.Muestra'!$D$8:$D$42,ROW('03.Muestra'!$F$8:$F$42)-MIN(ROW('03.Muestra'!$D$8:$D$42))+1,""),ROW()-930)),"")</f>
        <v>https://www.comunidad.madrid/tacp/busquedaresoluciones</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Resolución número 4002025</v>
      </c>
      <c r="C940" s="85" t="str" cm="1">
        <f t="array" ref="C940">IFERROR(INDEX('03.Muestra'!$F$8:$F$42,SMALL(IF("Página Web"='03.Muestra'!$D$8:$D$42,ROW('03.Muestra'!$F$8:$F$42)-MIN(ROW('03.Muestra'!$D$8:$D$42))+1,""),ROW()-930)),"")</f>
        <v>https://www.comunidad.madrid/tacp/resolucion/4002025</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Noticias</v>
      </c>
      <c r="C941" s="85" t="str" cm="1">
        <f t="array" ref="C941">IFERROR(INDEX('03.Muestra'!$F$8:$F$42,SMALL(IF("Página Web"='03.Muestra'!$D$8:$D$42,ROW('03.Muestra'!$F$8:$F$42)-MIN(ROW('03.Muestra'!$D$8:$D$42))+1,""),ROW()-930)),"")</f>
        <v>https://www.comunidad.madrid/tacp/noticias</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Presentacion Electronica e Impresos</v>
      </c>
      <c r="C942" s="85" t="str" cm="1">
        <f t="array" ref="C942">IFERROR(INDEX('03.Muestra'!$F$8:$F$42,SMALL(IF("Página Web"='03.Muestra'!$D$8:$D$42,ROW('03.Muestra'!$F$8:$F$42)-MIN(ROW('03.Muestra'!$D$8:$D$42))+1,""),ROW()-930)),"")</f>
        <v>https://www.comunidad.madrid/tacp/novedades/presentacion-electronica-e-impresos-normalizados</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Resolución número 5352025</v>
      </c>
      <c r="C943" s="85" t="str" cm="1">
        <f t="array" ref="C943">IFERROR(INDEX('03.Muestra'!$F$8:$F$42,SMALL(IF("Página Web"='03.Muestra'!$D$8:$D$42,ROW('03.Muestra'!$F$8:$F$42)-MIN(ROW('03.Muestra'!$D$8:$D$42))+1,""),ROW()-930)),"")</f>
        <v>https://www.comunidad.madrid/tacp/resolucion/5352025</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XVII Jornada de coordinación de tribunales</v>
      </c>
      <c r="C944" s="85" t="str" cm="1">
        <f t="array" ref="C944">IFERROR(INDEX('03.Muestra'!$F$8:$F$42,SMALL(IF("Página Web"='03.Muestra'!$D$8:$D$42,ROW('03.Muestra'!$F$8:$F$42)-MIN(ROW('03.Muestra'!$D$8:$D$42))+1,""),ROW()-930)),"")</f>
        <v>https://www.comunidad.madrid/es/tacp/xvii-jornada-de-coordinacion-de-tribunales</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Contacte con nosotros</v>
      </c>
      <c r="C945" s="85" t="str" cm="1">
        <f t="array" ref="C945">IFERROR(INDEX('03.Muestra'!$F$8:$F$42,SMALL(IF("Página Web"='03.Muestra'!$D$8:$D$42,ROW('03.Muestra'!$F$8:$F$42)-MIN(ROW('03.Muestra'!$D$8:$D$42))+1,""),ROW()-930)),"")</f>
        <v>https://www.comunidad.madrid/es/tacp/contact</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https://www.comunidad.madrid/tacp/contacto</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Privacidad</v>
      </c>
      <c r="C947" s="85" t="str" cm="1">
        <f t="array" ref="C947">IFERROR(INDEX('03.Muestra'!$F$8:$F$42,SMALL(IF("Página Web"='03.Muestra'!$D$8:$D$42,ROW('03.Muestra'!$F$8:$F$42)-MIN(ROW('03.Muestra'!$D$8:$D$42))+1,""),ROW()-930)),"")</f>
        <v>https://www.comunidad.madrid/tacp/privacidad</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https://www.comunidad.madrid/tacp/aviso-legal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https://www.comunidad.madrid/tacp/sitemap</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https://www.comunidad.madrid/tacp/accesibilidad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https://www.comunidad.madrid/tacp/</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Organización</v>
      </c>
      <c r="C970" s="85" t="str" cm="1">
        <f t="array" ref="C970">IFERROR(INDEX('03.Muestra'!$F$8:$F$42,SMALL(IF("Página Web"='03.Muestra'!$D$8:$D$42,ROW('03.Muestra'!$F$8:$F$42)-MIN(ROW('03.Muestra'!$D$8:$D$42))+1,""),ROW()-968)),"")</f>
        <v>https://www.comunidad.madrid/tacp/el-tribunal/organizacion</v>
      </c>
      <c r="D970" s="99"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2</v>
      </c>
      <c r="J970" s="91">
        <f ca="1">COUNTIF($D969:INDIRECT("$D" &amp;  SUM(ROW()-1,'03.Muestra'!$D$45)-1),J969)</f>
        <v>18</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Presentación electrónica e impresos normalizados</v>
      </c>
      <c r="C971" s="85" t="str" cm="1">
        <f t="array" ref="C971">IFERROR(INDEX('03.Muestra'!$F$8:$F$42,SMALL(IF("Página Web"='03.Muestra'!$D$8:$D$42,ROW('03.Muestra'!$F$8:$F$42)-MIN(ROW('03.Muestra'!$D$8:$D$42))+1,""),ROW()-968)),"")</f>
        <v>https://www.comunidad.madrid/tacp/el-tribunal/presentacion-electronica-e-impresos-normalizados</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Preguntas frecuentes</v>
      </c>
      <c r="C972" s="85" t="str" cm="1">
        <f t="array" ref="C972">IFERROR(INDEX('03.Muestra'!$F$8:$F$42,SMALL(IF("Página Web"='03.Muestra'!$D$8:$D$42,ROW('03.Muestra'!$F$8:$F$42)-MIN(ROW('03.Muestra'!$D$8:$D$42))+1,""),ROW()-968)),"")</f>
        <v>https://www.comunidad.madrid/tacp/faq-page</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(HISTÓRICO) Resoluciones de las reclamaciones de acceso a información pública</v>
      </c>
      <c r="C973" s="85" t="str" cm="1">
        <f t="array" ref="C973">IFERROR(INDEX('03.Muestra'!$F$8:$F$42,SMALL(IF("Página Web"='03.Muestra'!$D$8:$D$42,ROW('03.Muestra'!$F$8:$F$42)-MIN(ROW('03.Muestra'!$D$8:$D$42))+1,""),ROW()-968)),"")</f>
        <v>https://www.comunidad.madrid/tacp/el-tribunal/historico-resoluciones-de-las-reclamaciones-de-acceso-informacion-publica</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Memorias</v>
      </c>
      <c r="C974" s="85" t="str" cm="1">
        <f t="array" ref="C974">IFERROR(INDEX('03.Muestra'!$F$8:$F$42,SMALL(IF("Página Web"='03.Muestra'!$D$8:$D$42,ROW('03.Muestra'!$F$8:$F$42)-MIN(ROW('03.Muestra'!$D$8:$D$42))+1,""),ROW()-968)),"")</f>
        <v>https://www.comunidad.madrid/tacp/memorias</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Memoria Año 2021</v>
      </c>
      <c r="C975" s="85" t="str" cm="1">
        <f t="array" ref="C975">IFERROR(INDEX('03.Muestra'!$F$8:$F$42,SMALL(IF("Página Web"='03.Muestra'!$D$8:$D$42,ROW('03.Muestra'!$F$8:$F$42)-MIN(ROW('03.Muestra'!$D$8:$D$42))+1,""),ROW()-968)),"")</f>
        <v>https://www.comunidad.madrid/tacp/publicaciones/memorias/memoria-del-tribunal-administrativo-de-contratacion-publica-de-la-comunidad</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Estudio</v>
      </c>
      <c r="C976" s="85" t="str" cm="1">
        <f t="array" ref="C976">IFERROR(INDEX('03.Muestra'!$F$8:$F$42,SMALL(IF("Página Web"='03.Muestra'!$D$8:$D$42,ROW('03.Muestra'!$F$8:$F$42)-MIN(ROW('03.Muestra'!$D$8:$D$42))+1,""),ROW()-968)),"")</f>
        <v>https://www.comunidad.madrid/tacp/estudios</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 xml:space="preserve">Buscador de resoluciones </v>
      </c>
      <c r="C977" s="85" t="str" cm="1">
        <f t="array" ref="C977">IFERROR(INDEX('03.Muestra'!$F$8:$F$42,SMALL(IF("Página Web"='03.Muestra'!$D$8:$D$42,ROW('03.Muestra'!$F$8:$F$42)-MIN(ROW('03.Muestra'!$D$8:$D$42))+1,""),ROW()-968)),"")</f>
        <v>https://www.comunidad.madrid/tacp/busquedaresoluciones</v>
      </c>
      <c r="D977" s="99" t="s">
        <v>91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Resolución número 4002025</v>
      </c>
      <c r="C978" s="85" t="str" cm="1">
        <f t="array" ref="C978">IFERROR(INDEX('03.Muestra'!$F$8:$F$42,SMALL(IF("Página Web"='03.Muestra'!$D$8:$D$42,ROW('03.Muestra'!$F$8:$F$42)-MIN(ROW('03.Muestra'!$D$8:$D$42))+1,""),ROW()-968)),"")</f>
        <v>https://www.comunidad.madrid/tacp/resolucion/4002025</v>
      </c>
      <c r="D978" s="99" t="s">
        <v>91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Noticias</v>
      </c>
      <c r="C979" s="85" t="str" cm="1">
        <f t="array" ref="C979">IFERROR(INDEX('03.Muestra'!$F$8:$F$42,SMALL(IF("Página Web"='03.Muestra'!$D$8:$D$42,ROW('03.Muestra'!$F$8:$F$42)-MIN(ROW('03.Muestra'!$D$8:$D$42))+1,""),ROW()-968)),"")</f>
        <v>https://www.comunidad.madrid/tacp/noticias</v>
      </c>
      <c r="D979" s="99" t="s">
        <v>91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Presentacion Electronica e Impresos</v>
      </c>
      <c r="C980" s="85" t="str" cm="1">
        <f t="array" ref="C980">IFERROR(INDEX('03.Muestra'!$F$8:$F$42,SMALL(IF("Página Web"='03.Muestra'!$D$8:$D$42,ROW('03.Muestra'!$F$8:$F$42)-MIN(ROW('03.Muestra'!$D$8:$D$42))+1,""),ROW()-968)),"")</f>
        <v>https://www.comunidad.madrid/tacp/novedades/presentacion-electronica-e-impresos-normalizados</v>
      </c>
      <c r="D980" s="99" t="s">
        <v>91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Resolución número 5352025</v>
      </c>
      <c r="C981" s="85" t="str" cm="1">
        <f t="array" ref="C981">IFERROR(INDEX('03.Muestra'!$F$8:$F$42,SMALL(IF("Página Web"='03.Muestra'!$D$8:$D$42,ROW('03.Muestra'!$F$8:$F$42)-MIN(ROW('03.Muestra'!$D$8:$D$42))+1,""),ROW()-968)),"")</f>
        <v>https://www.comunidad.madrid/tacp/resolucion/5352025</v>
      </c>
      <c r="D981" s="99" t="s">
        <v>91</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XVII Jornada de coordinación de tribunales</v>
      </c>
      <c r="C982" s="85" t="str" cm="1">
        <f t="array" ref="C982">IFERROR(INDEX('03.Muestra'!$F$8:$F$42,SMALL(IF("Página Web"='03.Muestra'!$D$8:$D$42,ROW('03.Muestra'!$F$8:$F$42)-MIN(ROW('03.Muestra'!$D$8:$D$42))+1,""),ROW()-968)),"")</f>
        <v>https://www.comunidad.madrid/es/tacp/xvii-jornada-de-coordinacion-de-tribunales</v>
      </c>
      <c r="D982" s="99" t="s">
        <v>91</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Contacte con nosotros</v>
      </c>
      <c r="C983" s="85" t="str" cm="1">
        <f t="array" ref="C983">IFERROR(INDEX('03.Muestra'!$F$8:$F$42,SMALL(IF("Página Web"='03.Muestra'!$D$8:$D$42,ROW('03.Muestra'!$F$8:$F$42)-MIN(ROW('03.Muestra'!$D$8:$D$42))+1,""),ROW()-968)),"")</f>
        <v>https://www.comunidad.madrid/es/tacp/contact</v>
      </c>
      <c r="D983" s="99" t="s">
        <v>91</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https://www.comunidad.madrid/tacp/contacto</v>
      </c>
      <c r="D984" s="99" t="s">
        <v>91</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Privacidad</v>
      </c>
      <c r="C985" s="85" t="str" cm="1">
        <f t="array" ref="C985">IFERROR(INDEX('03.Muestra'!$F$8:$F$42,SMALL(IF("Página Web"='03.Muestra'!$D$8:$D$42,ROW('03.Muestra'!$F$8:$F$42)-MIN(ROW('03.Muestra'!$D$8:$D$42))+1,""),ROW()-968)),"")</f>
        <v>https://www.comunidad.madrid/tacp/privacidad</v>
      </c>
      <c r="D985" s="99" t="s">
        <v>93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https://www.comunidad.madrid/tacp/aviso-legal</v>
      </c>
      <c r="D986" s="99" t="s">
        <v>93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https://www.comunidad.madrid/tacp/sitemap</v>
      </c>
      <c r="D987" s="99" t="s">
        <v>91</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https://www.comunidad.madrid/tacp/accesibilidad</v>
      </c>
      <c r="D988" s="99" t="s">
        <v>91</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https://www.comunidad.madrid/tacp/</v>
      </c>
      <c r="D1007" s="99" t="s">
        <v>93</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Organización</v>
      </c>
      <c r="C1008" s="85" t="str" cm="1">
        <f t="array" ref="C1008">IFERROR(INDEX('03.Muestra'!$F$8:$F$42,SMALL(IF("Página Web"='03.Muestra'!$D$8:$D$42,ROW('03.Muestra'!$F$8:$F$42)-MIN(ROW('03.Muestra'!$D$8:$D$42))+1,""),ROW()-1006)),"")</f>
        <v>https://www.comunidad.madrid/tacp/el-tribunal/organizacion</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Presentación electrónica e impresos normalizados</v>
      </c>
      <c r="C1009" s="85" t="str" cm="1">
        <f t="array" ref="C1009">IFERROR(INDEX('03.Muestra'!$F$8:$F$42,SMALL(IF("Página Web"='03.Muestra'!$D$8:$D$42,ROW('03.Muestra'!$F$8:$F$42)-MIN(ROW('03.Muestra'!$D$8:$D$42))+1,""),ROW()-1006)),"")</f>
        <v>https://www.comunidad.madrid/tacp/el-tribunal/presentacion-electronica-e-impresos-normalizados</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Preguntas frecuentes</v>
      </c>
      <c r="C1010" s="85" t="str" cm="1">
        <f t="array" ref="C1010">IFERROR(INDEX('03.Muestra'!$F$8:$F$42,SMALL(IF("Página Web"='03.Muestra'!$D$8:$D$42,ROW('03.Muestra'!$F$8:$F$42)-MIN(ROW('03.Muestra'!$D$8:$D$42))+1,""),ROW()-1006)),"")</f>
        <v>https://www.comunidad.madrid/tacp/faq-page</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(HISTÓRICO) Resoluciones de las reclamaciones de acceso a información pública</v>
      </c>
      <c r="C1011" s="85" t="str" cm="1">
        <f t="array" ref="C1011">IFERROR(INDEX('03.Muestra'!$F$8:$F$42,SMALL(IF("Página Web"='03.Muestra'!$D$8:$D$42,ROW('03.Muestra'!$F$8:$F$42)-MIN(ROW('03.Muestra'!$D$8:$D$42))+1,""),ROW()-1006)),"")</f>
        <v>https://www.comunidad.madrid/tacp/el-tribunal/historico-resoluciones-de-las-reclamaciones-de-acceso-informacion-publica</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Memorias</v>
      </c>
      <c r="C1012" s="85" t="str" cm="1">
        <f t="array" ref="C1012">IFERROR(INDEX('03.Muestra'!$F$8:$F$42,SMALL(IF("Página Web"='03.Muestra'!$D$8:$D$42,ROW('03.Muestra'!$F$8:$F$42)-MIN(ROW('03.Muestra'!$D$8:$D$42))+1,""),ROW()-1006)),"")</f>
        <v>https://www.comunidad.madrid/tacp/memorias</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Memoria Año 2021</v>
      </c>
      <c r="C1013" s="85" t="str" cm="1">
        <f t="array" ref="C1013">IFERROR(INDEX('03.Muestra'!$F$8:$F$42,SMALL(IF("Página Web"='03.Muestra'!$D$8:$D$42,ROW('03.Muestra'!$F$8:$F$42)-MIN(ROW('03.Muestra'!$D$8:$D$42))+1,""),ROW()-1006)),"")</f>
        <v>https://www.comunidad.madrid/tacp/publicaciones/memorias/memoria-del-tribunal-administrativo-de-contratacion-publica-de-la-comunidad</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Estudio</v>
      </c>
      <c r="C1014" s="85" t="str" cm="1">
        <f t="array" ref="C1014">IFERROR(INDEX('03.Muestra'!$F$8:$F$42,SMALL(IF("Página Web"='03.Muestra'!$D$8:$D$42,ROW('03.Muestra'!$F$8:$F$42)-MIN(ROW('03.Muestra'!$D$8:$D$42))+1,""),ROW()-1006)),"")</f>
        <v>https://www.comunidad.madrid/tacp/estudios</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 xml:space="preserve">Buscador de resoluciones </v>
      </c>
      <c r="C1015" s="85" t="str" cm="1">
        <f t="array" ref="C1015">IFERROR(INDEX('03.Muestra'!$F$8:$F$42,SMALL(IF("Página Web"='03.Muestra'!$D$8:$D$42,ROW('03.Muestra'!$F$8:$F$42)-MIN(ROW('03.Muestra'!$D$8:$D$42))+1,""),ROW()-1006)),"")</f>
        <v>https://www.comunidad.madrid/tacp/busquedaresoluciones</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Resolución número 4002025</v>
      </c>
      <c r="C1016" s="85" t="str" cm="1">
        <f t="array" ref="C1016">IFERROR(INDEX('03.Muestra'!$F$8:$F$42,SMALL(IF("Página Web"='03.Muestra'!$D$8:$D$42,ROW('03.Muestra'!$F$8:$F$42)-MIN(ROW('03.Muestra'!$D$8:$D$42))+1,""),ROW()-1006)),"")</f>
        <v>https://www.comunidad.madrid/tacp/resolucion/4002025</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Noticias</v>
      </c>
      <c r="C1017" s="85" t="str" cm="1">
        <f t="array" ref="C1017">IFERROR(INDEX('03.Muestra'!$F$8:$F$42,SMALL(IF("Página Web"='03.Muestra'!$D$8:$D$42,ROW('03.Muestra'!$F$8:$F$42)-MIN(ROW('03.Muestra'!$D$8:$D$42))+1,""),ROW()-1006)),"")</f>
        <v>https://www.comunidad.madrid/tacp/noticias</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Presentacion Electronica e Impresos</v>
      </c>
      <c r="C1018" s="85" t="str" cm="1">
        <f t="array" ref="C1018">IFERROR(INDEX('03.Muestra'!$F$8:$F$42,SMALL(IF("Página Web"='03.Muestra'!$D$8:$D$42,ROW('03.Muestra'!$F$8:$F$42)-MIN(ROW('03.Muestra'!$D$8:$D$42))+1,""),ROW()-1006)),"")</f>
        <v>https://www.comunidad.madrid/tacp/novedades/presentacion-electronica-e-impresos-normalizados</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Resolución número 5352025</v>
      </c>
      <c r="C1019" s="85" t="str" cm="1">
        <f t="array" ref="C1019">IFERROR(INDEX('03.Muestra'!$F$8:$F$42,SMALL(IF("Página Web"='03.Muestra'!$D$8:$D$42,ROW('03.Muestra'!$F$8:$F$42)-MIN(ROW('03.Muestra'!$D$8:$D$42))+1,""),ROW()-1006)),"")</f>
        <v>https://www.comunidad.madrid/tacp/resolucion/5352025</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XVII Jornada de coordinación de tribunales</v>
      </c>
      <c r="C1020" s="85" t="str" cm="1">
        <f t="array" ref="C1020">IFERROR(INDEX('03.Muestra'!$F$8:$F$42,SMALL(IF("Página Web"='03.Muestra'!$D$8:$D$42,ROW('03.Muestra'!$F$8:$F$42)-MIN(ROW('03.Muestra'!$D$8:$D$42))+1,""),ROW()-1006)),"")</f>
        <v>https://www.comunidad.madrid/es/tacp/xvii-jornada-de-coordinacion-de-tribunales</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Contacte con nosotros</v>
      </c>
      <c r="C1021" s="85" t="str" cm="1">
        <f t="array" ref="C1021">IFERROR(INDEX('03.Muestra'!$F$8:$F$42,SMALL(IF("Página Web"='03.Muestra'!$D$8:$D$42,ROW('03.Muestra'!$F$8:$F$42)-MIN(ROW('03.Muestra'!$D$8:$D$42))+1,""),ROW()-1006)),"")</f>
        <v>https://www.comunidad.madrid/es/tacp/contact</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https://www.comunidad.madrid/tacp/contacto</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Privacidad</v>
      </c>
      <c r="C1023" s="85" t="str" cm="1">
        <f t="array" ref="C1023">IFERROR(INDEX('03.Muestra'!$F$8:$F$42,SMALL(IF("Página Web"='03.Muestra'!$D$8:$D$42,ROW('03.Muestra'!$F$8:$F$42)-MIN(ROW('03.Muestra'!$D$8:$D$42))+1,""),ROW()-1006)),"")</f>
        <v>https://www.comunidad.madrid/tacp/privacidad</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https://www.comunidad.madrid/tacp/aviso-legal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https://www.comunidad.madrid/tacp/sitemap</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https://www.comunidad.madrid/tacp/accesibilidad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https://www.comunidad.madrid/tacp/</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Organización</v>
      </c>
      <c r="C1046" s="85" t="str" cm="1">
        <f t="array" ref="C1046">IFERROR(INDEX('03.Muestra'!$F$8:$F$42,SMALL(IF("Página Web"='03.Muestra'!$D$8:$D$42,ROW('03.Muestra'!$F$8:$F$42)-MIN(ROW('03.Muestra'!$D$8:$D$42))+1,""),ROW()-1044)),"")</f>
        <v>https://www.comunidad.madrid/tacp/el-tribunal/organizacion</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2</v>
      </c>
      <c r="I1046" s="91">
        <f ca="1">COUNTIF($D1045:INDIRECT("$D" &amp;  SUM(ROW()-1,'03.Muestra'!$D$45)-1),I1045)</f>
        <v>16</v>
      </c>
      <c r="J1046" s="91">
        <f ca="1">COUNTIF($D1045:INDIRECT("$D" &amp;  SUM(ROW()-1,'03.Muestra'!$D$45)-1),J1045)</f>
        <v>2</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Presentación electrónica e impresos normalizados</v>
      </c>
      <c r="C1047" s="85" t="str" cm="1">
        <f t="array" ref="C1047">IFERROR(INDEX('03.Muestra'!$F$8:$F$42,SMALL(IF("Página Web"='03.Muestra'!$D$8:$D$42,ROW('03.Muestra'!$F$8:$F$42)-MIN(ROW('03.Muestra'!$D$8:$D$42))+1,""),ROW()-1044)),"")</f>
        <v>https://www.comunidad.madrid/tacp/el-tribunal/presentacion-electronica-e-impresos-normalizados</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Preguntas frecuentes</v>
      </c>
      <c r="C1048" s="85" t="str" cm="1">
        <f t="array" ref="C1048">IFERROR(INDEX('03.Muestra'!$F$8:$F$42,SMALL(IF("Página Web"='03.Muestra'!$D$8:$D$42,ROW('03.Muestra'!$F$8:$F$42)-MIN(ROW('03.Muestra'!$D$8:$D$42))+1,""),ROW()-1044)),"")</f>
        <v>https://www.comunidad.madrid/tacp/faq-page</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(HISTÓRICO) Resoluciones de las reclamaciones de acceso a información pública</v>
      </c>
      <c r="C1049" s="85" t="str" cm="1">
        <f t="array" ref="C1049">IFERROR(INDEX('03.Muestra'!$F$8:$F$42,SMALL(IF("Página Web"='03.Muestra'!$D$8:$D$42,ROW('03.Muestra'!$F$8:$F$42)-MIN(ROW('03.Muestra'!$D$8:$D$42))+1,""),ROW()-1044)),"")</f>
        <v>https://www.comunidad.madrid/tacp/el-tribunal/historico-resoluciones-de-las-reclamaciones-de-acceso-informacion-publica</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Memorias</v>
      </c>
      <c r="C1050" s="85" t="str" cm="1">
        <f t="array" ref="C1050">IFERROR(INDEX('03.Muestra'!$F$8:$F$42,SMALL(IF("Página Web"='03.Muestra'!$D$8:$D$42,ROW('03.Muestra'!$F$8:$F$42)-MIN(ROW('03.Muestra'!$D$8:$D$42))+1,""),ROW()-1044)),"")</f>
        <v>https://www.comunidad.madrid/tacp/memorias</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Memoria Año 2021</v>
      </c>
      <c r="C1051" s="85" t="str" cm="1">
        <f t="array" ref="C1051">IFERROR(INDEX('03.Muestra'!$F$8:$F$42,SMALL(IF("Página Web"='03.Muestra'!$D$8:$D$42,ROW('03.Muestra'!$F$8:$F$42)-MIN(ROW('03.Muestra'!$D$8:$D$42))+1,""),ROW()-1044)),"")</f>
        <v>https://www.comunidad.madrid/tacp/publicaciones/memorias/memoria-del-tribunal-administrativo-de-contratacion-publica-de-la-comunidad</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Estudio</v>
      </c>
      <c r="C1052" s="85" t="str" cm="1">
        <f t="array" ref="C1052">IFERROR(INDEX('03.Muestra'!$F$8:$F$42,SMALL(IF("Página Web"='03.Muestra'!$D$8:$D$42,ROW('03.Muestra'!$F$8:$F$42)-MIN(ROW('03.Muestra'!$D$8:$D$42))+1,""),ROW()-1044)),"")</f>
        <v>https://www.comunidad.madrid/tacp/estudios</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 xml:space="preserve">Buscador de resoluciones </v>
      </c>
      <c r="C1053" s="85" t="str" cm="1">
        <f t="array" ref="C1053">IFERROR(INDEX('03.Muestra'!$F$8:$F$42,SMALL(IF("Página Web"='03.Muestra'!$D$8:$D$42,ROW('03.Muestra'!$F$8:$F$42)-MIN(ROW('03.Muestra'!$D$8:$D$42))+1,""),ROW()-1044)),"")</f>
        <v>https://www.comunidad.madrid/tacp/busquedaresoluciones</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Resolución número 4002025</v>
      </c>
      <c r="C1054" s="85" t="str" cm="1">
        <f t="array" ref="C1054">IFERROR(INDEX('03.Muestra'!$F$8:$F$42,SMALL(IF("Página Web"='03.Muestra'!$D$8:$D$42,ROW('03.Muestra'!$F$8:$F$42)-MIN(ROW('03.Muestra'!$D$8:$D$42))+1,""),ROW()-1044)),"")</f>
        <v>https://www.comunidad.madrid/tacp/resolucion/4002025</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Noticias</v>
      </c>
      <c r="C1055" s="85" t="str" cm="1">
        <f t="array" ref="C1055">IFERROR(INDEX('03.Muestra'!$F$8:$F$42,SMALL(IF("Página Web"='03.Muestra'!$D$8:$D$42,ROW('03.Muestra'!$F$8:$F$42)-MIN(ROW('03.Muestra'!$D$8:$D$42))+1,""),ROW()-1044)),"")</f>
        <v>https://www.comunidad.madrid/tacp/noticias</v>
      </c>
      <c r="D1055" s="99" t="s">
        <v>93</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Presentacion Electronica e Impresos</v>
      </c>
      <c r="C1056" s="85" t="str" cm="1">
        <f t="array" ref="C1056">IFERROR(INDEX('03.Muestra'!$F$8:$F$42,SMALL(IF("Página Web"='03.Muestra'!$D$8:$D$42,ROW('03.Muestra'!$F$8:$F$42)-MIN(ROW('03.Muestra'!$D$8:$D$42))+1,""),ROW()-1044)),"")</f>
        <v>https://www.comunidad.madrid/tacp/novedades/presentacion-electronica-e-impresos-normalizados</v>
      </c>
      <c r="D1056" s="99" t="s">
        <v>93</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Resolución número 5352025</v>
      </c>
      <c r="C1057" s="85" t="str" cm="1">
        <f t="array" ref="C1057">IFERROR(INDEX('03.Muestra'!$F$8:$F$42,SMALL(IF("Página Web"='03.Muestra'!$D$8:$D$42,ROW('03.Muestra'!$F$8:$F$42)-MIN(ROW('03.Muestra'!$D$8:$D$42))+1,""),ROW()-1044)),"")</f>
        <v>https://www.comunidad.madrid/tacp/resolucion/5352025</v>
      </c>
      <c r="D1057" s="99" t="s">
        <v>93</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XVII Jornada de coordinación de tribunales</v>
      </c>
      <c r="C1058" s="85" t="str" cm="1">
        <f t="array" ref="C1058">IFERROR(INDEX('03.Muestra'!$F$8:$F$42,SMALL(IF("Página Web"='03.Muestra'!$D$8:$D$42,ROW('03.Muestra'!$F$8:$F$42)-MIN(ROW('03.Muestra'!$D$8:$D$42))+1,""),ROW()-1044)),"")</f>
        <v>https://www.comunidad.madrid/es/tacp/xvii-jornada-de-coordinacion-de-tribunales</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Contacte con nosotros</v>
      </c>
      <c r="C1059" s="85" t="str" cm="1">
        <f t="array" ref="C1059">IFERROR(INDEX('03.Muestra'!$F$8:$F$42,SMALL(IF("Página Web"='03.Muestra'!$D$8:$D$42,ROW('03.Muestra'!$F$8:$F$42)-MIN(ROW('03.Muestra'!$D$8:$D$42))+1,""),ROW()-1044)),"")</f>
        <v>https://www.comunidad.madrid/es/tacp/contact</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https://www.comunidad.madrid/tacp/contacto</v>
      </c>
      <c r="D1060" s="99" t="s">
        <v>91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Privacidad</v>
      </c>
      <c r="C1061" s="85" t="str" cm="1">
        <f t="array" ref="C1061">IFERROR(INDEX('03.Muestra'!$F$8:$F$42,SMALL(IF("Página Web"='03.Muestra'!$D$8:$D$42,ROW('03.Muestra'!$F$8:$F$42)-MIN(ROW('03.Muestra'!$D$8:$D$42))+1,""),ROW()-1044)),"")</f>
        <v>https://www.comunidad.madrid/tacp/privacidad</v>
      </c>
      <c r="D1061" s="99" t="s">
        <v>103</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https://www.comunidad.madrid/tacp/aviso-legal</v>
      </c>
      <c r="D1062" s="99" t="s">
        <v>103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https://www.comunidad.madrid/tacp/sitemap</v>
      </c>
      <c r="D1063" s="99" t="s">
        <v>93</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https://www.comunidad.madrid/tacp/accesibilidad</v>
      </c>
      <c r="D1064" s="99" t="s">
        <v>91</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https://www.comunidad.madrid/tacp/</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Organización</v>
      </c>
      <c r="C1084" s="85" t="str" cm="1">
        <f t="array" ref="C1084">IFERROR(INDEX('03.Muestra'!$F$8:$F$42,SMALL(IF("Página Web"='03.Muestra'!$D$8:$D$42,ROW('03.Muestra'!$F$8:$F$42)-MIN(ROW('03.Muestra'!$D$8:$D$42))+1,""),ROW()-1082)),"")</f>
        <v>https://www.comunidad.madrid/tacp/el-tribunal/organizacion</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v>
      </c>
      <c r="J1084" s="91">
        <f ca="1">COUNTIF($D1083:INDIRECT("$D" &amp;  SUM(ROW()-1,'03.Muestra'!$D$45)-1),J1083)</f>
        <v>19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Presentación electrónica e impresos normalizados</v>
      </c>
      <c r="C1085" s="85" t="str" cm="1">
        <f t="array" ref="C1085">IFERROR(INDEX('03.Muestra'!$F$8:$F$42,SMALL(IF("Página Web"='03.Muestra'!$D$8:$D$42,ROW('03.Muestra'!$F$8:$F$42)-MIN(ROW('03.Muestra'!$D$8:$D$42))+1,""),ROW()-1082)),"")</f>
        <v>https://www.comunidad.madrid/tacp/el-tribunal/presentacion-electronica-e-impresos-normalizados</v>
      </c>
      <c r="D1085" s="99" t="s">
        <v>91</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Preguntas frecuentes</v>
      </c>
      <c r="C1086" s="85" t="str" cm="1">
        <f t="array" ref="C1086">IFERROR(INDEX('03.Muestra'!$F$8:$F$42,SMALL(IF("Página Web"='03.Muestra'!$D$8:$D$42,ROW('03.Muestra'!$F$8:$F$42)-MIN(ROW('03.Muestra'!$D$8:$D$42))+1,""),ROW()-1082)),"")</f>
        <v>https://www.comunidad.madrid/tacp/faq-page</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(HISTÓRICO) Resoluciones de las reclamaciones de acceso a información pública</v>
      </c>
      <c r="C1087" s="85" t="str" cm="1">
        <f t="array" ref="C1087">IFERROR(INDEX('03.Muestra'!$F$8:$F$42,SMALL(IF("Página Web"='03.Muestra'!$D$8:$D$42,ROW('03.Muestra'!$F$8:$F$42)-MIN(ROW('03.Muestra'!$D$8:$D$42))+1,""),ROW()-1082)),"")</f>
        <v>https://www.comunidad.madrid/tacp/el-tribunal/historico-resoluciones-de-las-reclamaciones-de-acceso-informacion-publica</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Memorias</v>
      </c>
      <c r="C1088" s="85" t="str" cm="1">
        <f t="array" ref="C1088">IFERROR(INDEX('03.Muestra'!$F$8:$F$42,SMALL(IF("Página Web"='03.Muestra'!$D$8:$D$42,ROW('03.Muestra'!$F$8:$F$42)-MIN(ROW('03.Muestra'!$D$8:$D$42))+1,""),ROW()-1082)),"")</f>
        <v>https://www.comunidad.madrid/tacp/memorias</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Memoria Año 2021</v>
      </c>
      <c r="C1089" s="85" t="str" cm="1">
        <f t="array" ref="C1089">IFERROR(INDEX('03.Muestra'!$F$8:$F$42,SMALL(IF("Página Web"='03.Muestra'!$D$8:$D$42,ROW('03.Muestra'!$F$8:$F$42)-MIN(ROW('03.Muestra'!$D$8:$D$42))+1,""),ROW()-1082)),"")</f>
        <v>https://www.comunidad.madrid/tacp/publicaciones/memorias/memoria-del-tribunal-administrativo-de-contratacion-publica-de-la-comunidad</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Estudio</v>
      </c>
      <c r="C1090" s="85" t="str" cm="1">
        <f t="array" ref="C1090">IFERROR(INDEX('03.Muestra'!$F$8:$F$42,SMALL(IF("Página Web"='03.Muestra'!$D$8:$D$42,ROW('03.Muestra'!$F$8:$F$42)-MIN(ROW('03.Muestra'!$D$8:$D$42))+1,""),ROW()-1082)),"")</f>
        <v>https://www.comunidad.madrid/tacp/estudios</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 xml:space="preserve">Buscador de resoluciones </v>
      </c>
      <c r="C1091" s="85" t="str" cm="1">
        <f t="array" ref="C1091">IFERROR(INDEX('03.Muestra'!$F$8:$F$42,SMALL(IF("Página Web"='03.Muestra'!$D$8:$D$42,ROW('03.Muestra'!$F$8:$F$42)-MIN(ROW('03.Muestra'!$D$8:$D$42))+1,""),ROW()-1082)),"")</f>
        <v>https://www.comunidad.madrid/tacp/busquedaresoluciones</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Resolución número 4002025</v>
      </c>
      <c r="C1092" s="85" t="str" cm="1">
        <f t="array" ref="C1092">IFERROR(INDEX('03.Muestra'!$F$8:$F$42,SMALL(IF("Página Web"='03.Muestra'!$D$8:$D$42,ROW('03.Muestra'!$F$8:$F$42)-MIN(ROW('03.Muestra'!$D$8:$D$42))+1,""),ROW()-1082)),"")</f>
        <v>https://www.comunidad.madrid/tacp/resolucion/4002025</v>
      </c>
      <c r="D1092" s="99" t="s">
        <v>91</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Noticias</v>
      </c>
      <c r="C1093" s="85" t="str" cm="1">
        <f t="array" ref="C1093">IFERROR(INDEX('03.Muestra'!$F$8:$F$42,SMALL(IF("Página Web"='03.Muestra'!$D$8:$D$42,ROW('03.Muestra'!$F$8:$F$42)-MIN(ROW('03.Muestra'!$D$8:$D$42))+1,""),ROW()-1082)),"")</f>
        <v>https://www.comunidad.madrid/tacp/noticias</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Presentacion Electronica e Impresos</v>
      </c>
      <c r="C1094" s="85" t="str" cm="1">
        <f t="array" ref="C1094">IFERROR(INDEX('03.Muestra'!$F$8:$F$42,SMALL(IF("Página Web"='03.Muestra'!$D$8:$D$42,ROW('03.Muestra'!$F$8:$F$42)-MIN(ROW('03.Muestra'!$D$8:$D$42))+1,""),ROW()-1082)),"")</f>
        <v>https://www.comunidad.madrid/tacp/novedades/presentacion-electronica-e-impresos-normalizados</v>
      </c>
      <c r="D1094" s="99" t="s">
        <v>91</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Resolución número 5352025</v>
      </c>
      <c r="C1095" s="85" t="str" cm="1">
        <f t="array" ref="C1095">IFERROR(INDEX('03.Muestra'!$F$8:$F$42,SMALL(IF("Página Web"='03.Muestra'!$D$8:$D$42,ROW('03.Muestra'!$F$8:$F$42)-MIN(ROW('03.Muestra'!$D$8:$D$42))+1,""),ROW()-1082)),"")</f>
        <v>https://www.comunidad.madrid/tacp/resolucion/5352025</v>
      </c>
      <c r="D1095" s="99" t="s">
        <v>91</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XVII Jornada de coordinación de tribunales</v>
      </c>
      <c r="C1096" s="85" t="str" cm="1">
        <f t="array" ref="C1096">IFERROR(INDEX('03.Muestra'!$F$8:$F$42,SMALL(IF("Página Web"='03.Muestra'!$D$8:$D$42,ROW('03.Muestra'!$F$8:$F$42)-MIN(ROW('03.Muestra'!$D$8:$D$42))+1,""),ROW()-1082)),"")</f>
        <v>https://www.comunidad.madrid/es/tacp/xvii-jornada-de-coordinacion-de-tribunales</v>
      </c>
      <c r="D1096" s="99" t="s">
        <v>91</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Contacte con nosotros</v>
      </c>
      <c r="C1097" s="85" t="str" cm="1">
        <f t="array" ref="C1097">IFERROR(INDEX('03.Muestra'!$F$8:$F$42,SMALL(IF("Página Web"='03.Muestra'!$D$8:$D$42,ROW('03.Muestra'!$F$8:$F$42)-MIN(ROW('03.Muestra'!$D$8:$D$42))+1,""),ROW()-1082)),"")</f>
        <v>https://www.comunidad.madrid/es/tacp/contact</v>
      </c>
      <c r="D1097" s="99" t="s">
        <v>91</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https://www.comunidad.madrid/tacp/contacto</v>
      </c>
      <c r="D1098" s="99" t="s">
        <v>91</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Privacidad</v>
      </c>
      <c r="C1099" s="85" t="str" cm="1">
        <f t="array" ref="C1099">IFERROR(INDEX('03.Muestra'!$F$8:$F$42,SMALL(IF("Página Web"='03.Muestra'!$D$8:$D$42,ROW('03.Muestra'!$F$8:$F$42)-MIN(ROW('03.Muestra'!$D$8:$D$42))+1,""),ROW()-1082)),"")</f>
        <v>https://www.comunidad.madrid/tacp/privacidad</v>
      </c>
      <c r="D1099" s="99" t="s">
        <v>91</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https://www.comunidad.madrid/tacp/aviso-legal</v>
      </c>
      <c r="D1100" s="99" t="s">
        <v>91</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https://www.comunidad.madrid/tacp/sitemap</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https://www.comunidad.madrid/tacp/accesibilidad</v>
      </c>
      <c r="D1102" s="99" t="s">
        <v>91</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https://www.comunidad.madrid/tacp/</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Organización</v>
      </c>
      <c r="C1122" s="85" t="str" cm="1">
        <f t="array" ref="C1122">IFERROR(INDEX('03.Muestra'!$F$8:$F$42,SMALL(IF("Página Web"='03.Muestra'!$D$8:$D$42,ROW('03.Muestra'!$F$8:$F$42)-MIN(ROW('03.Muestra'!$D$8:$D$42))+1,""),ROW()-1120)),"")</f>
        <v>https://www.comunidad.madrid/tacp/el-tribunal/organizacion</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19</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Presentación electrónica e impresos normalizados</v>
      </c>
      <c r="C1123" s="85" t="str" cm="1">
        <f t="array" ref="C1123">IFERROR(INDEX('03.Muestra'!$F$8:$F$42,SMALL(IF("Página Web"='03.Muestra'!$D$8:$D$42,ROW('03.Muestra'!$F$8:$F$42)-MIN(ROW('03.Muestra'!$D$8:$D$42))+1,""),ROW()-1120)),"")</f>
        <v>https://www.comunidad.madrid/tacp/el-tribunal/presentacion-electronica-e-impresos-normalizados</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Preguntas frecuentes</v>
      </c>
      <c r="C1124" s="85" t="str" cm="1">
        <f t="array" ref="C1124">IFERROR(INDEX('03.Muestra'!$F$8:$F$42,SMALL(IF("Página Web"='03.Muestra'!$D$8:$D$42,ROW('03.Muestra'!$F$8:$F$42)-MIN(ROW('03.Muestra'!$D$8:$D$42))+1,""),ROW()-1120)),"")</f>
        <v>https://www.comunidad.madrid/tacp/faq-page</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(HISTÓRICO) Resoluciones de las reclamaciones de acceso a información pública</v>
      </c>
      <c r="C1125" s="85" t="str" cm="1">
        <f t="array" ref="C1125">IFERROR(INDEX('03.Muestra'!$F$8:$F$42,SMALL(IF("Página Web"='03.Muestra'!$D$8:$D$42,ROW('03.Muestra'!$F$8:$F$42)-MIN(ROW('03.Muestra'!$D$8:$D$42))+1,""),ROW()-1120)),"")</f>
        <v>https://www.comunidad.madrid/tacp/el-tribunal/historico-resoluciones-de-las-reclamaciones-de-acceso-informacion-publica</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Memorias</v>
      </c>
      <c r="C1126" s="85" t="str" cm="1">
        <f t="array" ref="C1126">IFERROR(INDEX('03.Muestra'!$F$8:$F$42,SMALL(IF("Página Web"='03.Muestra'!$D$8:$D$42,ROW('03.Muestra'!$F$8:$F$42)-MIN(ROW('03.Muestra'!$D$8:$D$42))+1,""),ROW()-1120)),"")</f>
        <v>https://www.comunidad.madrid/tacp/memorias</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Memoria Año 2021</v>
      </c>
      <c r="C1127" s="85" t="str" cm="1">
        <f t="array" ref="C1127">IFERROR(INDEX('03.Muestra'!$F$8:$F$42,SMALL(IF("Página Web"='03.Muestra'!$D$8:$D$42,ROW('03.Muestra'!$F$8:$F$42)-MIN(ROW('03.Muestra'!$D$8:$D$42))+1,""),ROW()-1120)),"")</f>
        <v>https://www.comunidad.madrid/tacp/publicaciones/memorias/memoria-del-tribunal-administrativo-de-contratacion-publica-de-la-comunidad</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Estudio</v>
      </c>
      <c r="C1128" s="85" t="str" cm="1">
        <f t="array" ref="C1128">IFERROR(INDEX('03.Muestra'!$F$8:$F$42,SMALL(IF("Página Web"='03.Muestra'!$D$8:$D$42,ROW('03.Muestra'!$F$8:$F$42)-MIN(ROW('03.Muestra'!$D$8:$D$42))+1,""),ROW()-1120)),"")</f>
        <v>https://www.comunidad.madrid/tacp/estudios</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 xml:space="preserve">Buscador de resoluciones </v>
      </c>
      <c r="C1129" s="85" t="str" cm="1">
        <f t="array" ref="C1129">IFERROR(INDEX('03.Muestra'!$F$8:$F$42,SMALL(IF("Página Web"='03.Muestra'!$D$8:$D$42,ROW('03.Muestra'!$F$8:$F$42)-MIN(ROW('03.Muestra'!$D$8:$D$42))+1,""),ROW()-1120)),"")</f>
        <v>https://www.comunidad.madrid/tacp/busquedaresoluciones</v>
      </c>
      <c r="D1129" s="99" t="s">
        <v>103</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Resolución número 4002025</v>
      </c>
      <c r="C1130" s="85" t="str" cm="1">
        <f t="array" ref="C1130">IFERROR(INDEX('03.Muestra'!$F$8:$F$42,SMALL(IF("Página Web"='03.Muestra'!$D$8:$D$42,ROW('03.Muestra'!$F$8:$F$42)-MIN(ROW('03.Muestra'!$D$8:$D$42))+1,""),ROW()-1120)),"")</f>
        <v>https://www.comunidad.madrid/tacp/resolucion/4002025</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Noticias</v>
      </c>
      <c r="C1131" s="85" t="str" cm="1">
        <f t="array" ref="C1131">IFERROR(INDEX('03.Muestra'!$F$8:$F$42,SMALL(IF("Página Web"='03.Muestra'!$D$8:$D$42,ROW('03.Muestra'!$F$8:$F$42)-MIN(ROW('03.Muestra'!$D$8:$D$42))+1,""),ROW()-1120)),"")</f>
        <v>https://www.comunidad.madrid/tacp/noticias</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Presentacion Electronica e Impresos</v>
      </c>
      <c r="C1132" s="85" t="str" cm="1">
        <f t="array" ref="C1132">IFERROR(INDEX('03.Muestra'!$F$8:$F$42,SMALL(IF("Página Web"='03.Muestra'!$D$8:$D$42,ROW('03.Muestra'!$F$8:$F$42)-MIN(ROW('03.Muestra'!$D$8:$D$42))+1,""),ROW()-1120)),"")</f>
        <v>https://www.comunidad.madrid/tacp/novedades/presentacion-electronica-e-impresos-normalizados</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Resolución número 5352025</v>
      </c>
      <c r="C1133" s="85" t="str" cm="1">
        <f t="array" ref="C1133">IFERROR(INDEX('03.Muestra'!$F$8:$F$42,SMALL(IF("Página Web"='03.Muestra'!$D$8:$D$42,ROW('03.Muestra'!$F$8:$F$42)-MIN(ROW('03.Muestra'!$D$8:$D$42))+1,""),ROW()-1120)),"")</f>
        <v>https://www.comunidad.madrid/tacp/resolucion/5352025</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XVII Jornada de coordinación de tribunales</v>
      </c>
      <c r="C1134" s="85" t="str" cm="1">
        <f t="array" ref="C1134">IFERROR(INDEX('03.Muestra'!$F$8:$F$42,SMALL(IF("Página Web"='03.Muestra'!$D$8:$D$42,ROW('03.Muestra'!$F$8:$F$42)-MIN(ROW('03.Muestra'!$D$8:$D$42))+1,""),ROW()-1120)),"")</f>
        <v>https://www.comunidad.madrid/es/tacp/xvii-jornada-de-coordinacion-de-tribunales</v>
      </c>
      <c r="D1134" s="99" t="s">
        <v>91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Contacte con nosotros</v>
      </c>
      <c r="C1135" s="85" t="str" cm="1">
        <f t="array" ref="C1135">IFERROR(INDEX('03.Muestra'!$F$8:$F$42,SMALL(IF("Página Web"='03.Muestra'!$D$8:$D$42,ROW('03.Muestra'!$F$8:$F$42)-MIN(ROW('03.Muestra'!$D$8:$D$42))+1,""),ROW()-1120)),"")</f>
        <v>https://www.comunidad.madrid/es/tacp/contact</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https://www.comunidad.madrid/tacp/contacto</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Privacidad</v>
      </c>
      <c r="C1137" s="85" t="str" cm="1">
        <f t="array" ref="C1137">IFERROR(INDEX('03.Muestra'!$F$8:$F$42,SMALL(IF("Página Web"='03.Muestra'!$D$8:$D$42,ROW('03.Muestra'!$F$8:$F$42)-MIN(ROW('03.Muestra'!$D$8:$D$42))+1,""),ROW()-1120)),"")</f>
        <v>https://www.comunidad.madrid/tacp/privacidad</v>
      </c>
      <c r="D1137" s="99" t="s">
        <v>91</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https://www.comunidad.madrid/tacp/aviso-legal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https://www.comunidad.madrid/tacp/sitemap</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https://www.comunidad.madrid/tacp/accesibilidad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https://www.comunidad.madrid/tacp/</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Organización</v>
      </c>
      <c r="C1160" s="85" t="str" cm="1">
        <f t="array" ref="C1160">IFERROR(INDEX('03.Muestra'!$F$8:$F$42,SMALL(IF("Página Web"='03.Muestra'!$D$8:$D$42,ROW('03.Muestra'!$F$8:$F$42)-MIN(ROW('03.Muestra'!$D$8:$D$42))+1,""),ROW()-1158)),"")</f>
        <v>https://www.comunidad.madrid/tacp/el-tribunal/organizacion</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19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Presentación electrónica e impresos normalizados</v>
      </c>
      <c r="C1161" s="85" t="str" cm="1">
        <f t="array" ref="C1161">IFERROR(INDEX('03.Muestra'!$F$8:$F$42,SMALL(IF("Página Web"='03.Muestra'!$D$8:$D$42,ROW('03.Muestra'!$F$8:$F$42)-MIN(ROW('03.Muestra'!$D$8:$D$42))+1,""),ROW()-1158)),"")</f>
        <v>https://www.comunidad.madrid/tacp/el-tribunal/presentacion-electronica-e-impresos-normalizados</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Preguntas frecuentes</v>
      </c>
      <c r="C1162" s="85" t="str" cm="1">
        <f t="array" ref="C1162">IFERROR(INDEX('03.Muestra'!$F$8:$F$42,SMALL(IF("Página Web"='03.Muestra'!$D$8:$D$42,ROW('03.Muestra'!$F$8:$F$42)-MIN(ROW('03.Muestra'!$D$8:$D$42))+1,""),ROW()-1158)),"")</f>
        <v>https://www.comunidad.madrid/tacp/faq-page</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(HISTÓRICO) Resoluciones de las reclamaciones de acceso a información pública</v>
      </c>
      <c r="C1163" s="85" t="str" cm="1">
        <f t="array" ref="C1163">IFERROR(INDEX('03.Muestra'!$F$8:$F$42,SMALL(IF("Página Web"='03.Muestra'!$D$8:$D$42,ROW('03.Muestra'!$F$8:$F$42)-MIN(ROW('03.Muestra'!$D$8:$D$42))+1,""),ROW()-1158)),"")</f>
        <v>https://www.comunidad.madrid/tacp/el-tribunal/historico-resoluciones-de-las-reclamaciones-de-acceso-informacion-publica</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Memorias</v>
      </c>
      <c r="C1164" s="85" t="str" cm="1">
        <f t="array" ref="C1164">IFERROR(INDEX('03.Muestra'!$F$8:$F$42,SMALL(IF("Página Web"='03.Muestra'!$D$8:$D$42,ROW('03.Muestra'!$F$8:$F$42)-MIN(ROW('03.Muestra'!$D$8:$D$42))+1,""),ROW()-1158)),"")</f>
        <v>https://www.comunidad.madrid/tacp/memorias</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Memoria Año 2021</v>
      </c>
      <c r="C1165" s="85" t="str" cm="1">
        <f t="array" ref="C1165">IFERROR(INDEX('03.Muestra'!$F$8:$F$42,SMALL(IF("Página Web"='03.Muestra'!$D$8:$D$42,ROW('03.Muestra'!$F$8:$F$42)-MIN(ROW('03.Muestra'!$D$8:$D$42))+1,""),ROW()-1158)),"")</f>
        <v>https://www.comunidad.madrid/tacp/publicaciones/memorias/memoria-del-tribunal-administrativo-de-contratacion-publica-de-la-comunidad</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Estudio</v>
      </c>
      <c r="C1166" s="85" t="str" cm="1">
        <f t="array" ref="C1166">IFERROR(INDEX('03.Muestra'!$F$8:$F$42,SMALL(IF("Página Web"='03.Muestra'!$D$8:$D$42,ROW('03.Muestra'!$F$8:$F$42)-MIN(ROW('03.Muestra'!$D$8:$D$42))+1,""),ROW()-1158)),"")</f>
        <v>https://www.comunidad.madrid/tacp/estudios</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 xml:space="preserve">Buscador de resoluciones </v>
      </c>
      <c r="C1167" s="85" t="str" cm="1">
        <f t="array" ref="C1167">IFERROR(INDEX('03.Muestra'!$F$8:$F$42,SMALL(IF("Página Web"='03.Muestra'!$D$8:$D$42,ROW('03.Muestra'!$F$8:$F$42)-MIN(ROW('03.Muestra'!$D$8:$D$42))+1,""),ROW()-1158)),"")</f>
        <v>https://www.comunidad.madrid/tacp/busquedaresoluciones</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Resolución número 4002025</v>
      </c>
      <c r="C1168" s="85" t="str" cm="1">
        <f t="array" ref="C1168">IFERROR(INDEX('03.Muestra'!$F$8:$F$42,SMALL(IF("Página Web"='03.Muestra'!$D$8:$D$42,ROW('03.Muestra'!$F$8:$F$42)-MIN(ROW('03.Muestra'!$D$8:$D$42))+1,""),ROW()-1158)),"")</f>
        <v>https://www.comunidad.madrid/tacp/resolucion/4002025</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Noticias</v>
      </c>
      <c r="C1169" s="85" t="str" cm="1">
        <f t="array" ref="C1169">IFERROR(INDEX('03.Muestra'!$F$8:$F$42,SMALL(IF("Página Web"='03.Muestra'!$D$8:$D$42,ROW('03.Muestra'!$F$8:$F$42)-MIN(ROW('03.Muestra'!$D$8:$D$42))+1,""),ROW()-1158)),"")</f>
        <v>https://www.comunidad.madrid/tacp/noticias</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Presentacion Electronica e Impresos</v>
      </c>
      <c r="C1170" s="85" t="str" cm="1">
        <f t="array" ref="C1170">IFERROR(INDEX('03.Muestra'!$F$8:$F$42,SMALL(IF("Página Web"='03.Muestra'!$D$8:$D$42,ROW('03.Muestra'!$F$8:$F$42)-MIN(ROW('03.Muestra'!$D$8:$D$42))+1,""),ROW()-1158)),"")</f>
        <v>https://www.comunidad.madrid/tacp/novedades/presentacion-electronica-e-impresos-normalizados</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Resolución número 5352025</v>
      </c>
      <c r="C1171" s="85" t="str" cm="1">
        <f t="array" ref="C1171">IFERROR(INDEX('03.Muestra'!$F$8:$F$42,SMALL(IF("Página Web"='03.Muestra'!$D$8:$D$42,ROW('03.Muestra'!$F$8:$F$42)-MIN(ROW('03.Muestra'!$D$8:$D$42))+1,""),ROW()-1158)),"")</f>
        <v>https://www.comunidad.madrid/tacp/resolucion/5352025</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XVII Jornada de coordinación de tribunales</v>
      </c>
      <c r="C1172" s="85" t="str" cm="1">
        <f t="array" ref="C1172">IFERROR(INDEX('03.Muestra'!$F$8:$F$42,SMALL(IF("Página Web"='03.Muestra'!$D$8:$D$42,ROW('03.Muestra'!$F$8:$F$42)-MIN(ROW('03.Muestra'!$D$8:$D$42))+1,""),ROW()-1158)),"")</f>
        <v>https://www.comunidad.madrid/es/tacp/xvii-jornada-de-coordinacion-de-tribunales</v>
      </c>
      <c r="D1172" s="99" t="s">
        <v>93</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Contacte con nosotros</v>
      </c>
      <c r="C1173" s="85" t="str" cm="1">
        <f t="array" ref="C1173">IFERROR(INDEX('03.Muestra'!$F$8:$F$42,SMALL(IF("Página Web"='03.Muestra'!$D$8:$D$42,ROW('03.Muestra'!$F$8:$F$42)-MIN(ROW('03.Muestra'!$D$8:$D$42))+1,""),ROW()-1158)),"")</f>
        <v>https://www.comunidad.madrid/es/tacp/contact</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https://www.comunidad.madrid/tacp/contacto</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Privacidad</v>
      </c>
      <c r="C1175" s="85" t="str" cm="1">
        <f t="array" ref="C1175">IFERROR(INDEX('03.Muestra'!$F$8:$F$42,SMALL(IF("Página Web"='03.Muestra'!$D$8:$D$42,ROW('03.Muestra'!$F$8:$F$42)-MIN(ROW('03.Muestra'!$D$8:$D$42))+1,""),ROW()-1158)),"")</f>
        <v>https://www.comunidad.madrid/tacp/privacidad</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https://www.comunidad.madrid/tacp/aviso-legal</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https://www.comunidad.madrid/tacp/sitemap</v>
      </c>
      <c r="D1177" s="99" t="s">
        <v>91</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https://www.comunidad.madrid/tacp/accesibilidad</v>
      </c>
      <c r="D1178" s="99" t="s">
        <v>91</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https://www.comunidad.madrid/tacp/</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Organización</v>
      </c>
      <c r="C1198" s="85" t="str" cm="1">
        <f t="array" ref="C1198">IFERROR(INDEX('03.Muestra'!$F$8:$F$42,SMALL(IF("Página Web"='03.Muestra'!$D$8:$D$42,ROW('03.Muestra'!$F$8:$F$42)-MIN(ROW('03.Muestra'!$D$8:$D$42))+1,""),ROW()-1196)),"")</f>
        <v>https://www.comunidad.madrid/tacp/el-tribunal/organizacion</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2</v>
      </c>
      <c r="I1198" s="91">
        <f ca="1">COUNTIF($D1197:INDIRECT("$D" &amp;  SUM(ROW()-1,'03.Muestra'!$D$45)-1),I1197)</f>
        <v>16</v>
      </c>
      <c r="J1198" s="91">
        <f ca="1">COUNTIF($D1197:INDIRECT("$D" &amp;  SUM(ROW()-1,'03.Muestra'!$D$45)-1),J1197)</f>
        <v>2</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Presentación electrónica e impresos normalizados</v>
      </c>
      <c r="C1199" s="85" t="str" cm="1">
        <f t="array" ref="C1199">IFERROR(INDEX('03.Muestra'!$F$8:$F$42,SMALL(IF("Página Web"='03.Muestra'!$D$8:$D$42,ROW('03.Muestra'!$F$8:$F$42)-MIN(ROW('03.Muestra'!$D$8:$D$42))+1,""),ROW()-1196)),"")</f>
        <v>https://www.comunidad.madrid/tacp/el-tribunal/presentacion-electronica-e-impresos-normalizados</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Preguntas frecuentes</v>
      </c>
      <c r="C1200" s="85" t="str" cm="1">
        <f t="array" ref="C1200">IFERROR(INDEX('03.Muestra'!$F$8:$F$42,SMALL(IF("Página Web"='03.Muestra'!$D$8:$D$42,ROW('03.Muestra'!$F$8:$F$42)-MIN(ROW('03.Muestra'!$D$8:$D$42))+1,""),ROW()-1196)),"")</f>
        <v>https://www.comunidad.madrid/tacp/faq-page</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(HISTÓRICO) Resoluciones de las reclamaciones de acceso a información pública</v>
      </c>
      <c r="C1201" s="85" t="str" cm="1">
        <f t="array" ref="C1201">IFERROR(INDEX('03.Muestra'!$F$8:$F$42,SMALL(IF("Página Web"='03.Muestra'!$D$8:$D$42,ROW('03.Muestra'!$F$8:$F$42)-MIN(ROW('03.Muestra'!$D$8:$D$42))+1,""),ROW()-1196)),"")</f>
        <v>https://www.comunidad.madrid/tacp/el-tribunal/historico-resoluciones-de-las-reclamaciones-de-acceso-informacion-publica</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Memorias</v>
      </c>
      <c r="C1202" s="85" t="str" cm="1">
        <f t="array" ref="C1202">IFERROR(INDEX('03.Muestra'!$F$8:$F$42,SMALL(IF("Página Web"='03.Muestra'!$D$8:$D$42,ROW('03.Muestra'!$F$8:$F$42)-MIN(ROW('03.Muestra'!$D$8:$D$42))+1,""),ROW()-1196)),"")</f>
        <v>https://www.comunidad.madrid/tacp/memorias</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Memoria Año 2021</v>
      </c>
      <c r="C1203" s="85" t="str" cm="1">
        <f t="array" ref="C1203">IFERROR(INDEX('03.Muestra'!$F$8:$F$42,SMALL(IF("Página Web"='03.Muestra'!$D$8:$D$42,ROW('03.Muestra'!$F$8:$F$42)-MIN(ROW('03.Muestra'!$D$8:$D$42))+1,""),ROW()-1196)),"")</f>
        <v>https://www.comunidad.madrid/tacp/publicaciones/memorias/memoria-del-tribunal-administrativo-de-contratacion-publica-de-la-comunidad</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Estudio</v>
      </c>
      <c r="C1204" s="85" t="str" cm="1">
        <f t="array" ref="C1204">IFERROR(INDEX('03.Muestra'!$F$8:$F$42,SMALL(IF("Página Web"='03.Muestra'!$D$8:$D$42,ROW('03.Muestra'!$F$8:$F$42)-MIN(ROW('03.Muestra'!$D$8:$D$42))+1,""),ROW()-1196)),"")</f>
        <v>https://www.comunidad.madrid/tacp/estudios</v>
      </c>
      <c r="D1204" s="99" t="s">
        <v>93</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 xml:space="preserve">Buscador de resoluciones </v>
      </c>
      <c r="C1205" s="85" t="str" cm="1">
        <f t="array" ref="C1205">IFERROR(INDEX('03.Muestra'!$F$8:$F$42,SMALL(IF("Página Web"='03.Muestra'!$D$8:$D$42,ROW('03.Muestra'!$F$8:$F$42)-MIN(ROW('03.Muestra'!$D$8:$D$42))+1,""),ROW()-1196)),"")</f>
        <v>https://www.comunidad.madrid/tacp/busquedaresoluciones</v>
      </c>
      <c r="D1205" s="99" t="s">
        <v>93</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Resolución número 4002025</v>
      </c>
      <c r="C1206" s="85" t="str" cm="1">
        <f t="array" ref="C1206">IFERROR(INDEX('03.Muestra'!$F$8:$F$42,SMALL(IF("Página Web"='03.Muestra'!$D$8:$D$42,ROW('03.Muestra'!$F$8:$F$42)-MIN(ROW('03.Muestra'!$D$8:$D$42))+1,""),ROW()-1196)),"")</f>
        <v>https://www.comunidad.madrid/tacp/resolucion/4002025</v>
      </c>
      <c r="D1206" s="99" t="s">
        <v>93</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Noticias</v>
      </c>
      <c r="C1207" s="85" t="str" cm="1">
        <f t="array" ref="C1207">IFERROR(INDEX('03.Muestra'!$F$8:$F$42,SMALL(IF("Página Web"='03.Muestra'!$D$8:$D$42,ROW('03.Muestra'!$F$8:$F$42)-MIN(ROW('03.Muestra'!$D$8:$D$42))+1,""),ROW()-1196)),"")</f>
        <v>https://www.comunidad.madrid/tacp/noticias</v>
      </c>
      <c r="D1207" s="99" t="s">
        <v>93</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Presentacion Electronica e Impresos</v>
      </c>
      <c r="C1208" s="85" t="str" cm="1">
        <f t="array" ref="C1208">IFERROR(INDEX('03.Muestra'!$F$8:$F$42,SMALL(IF("Página Web"='03.Muestra'!$D$8:$D$42,ROW('03.Muestra'!$F$8:$F$42)-MIN(ROW('03.Muestra'!$D$8:$D$42))+1,""),ROW()-1196)),"")</f>
        <v>https://www.comunidad.madrid/tacp/novedades/presentacion-electronica-e-impresos-normalizados</v>
      </c>
      <c r="D1208" s="99" t="s">
        <v>93</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Resolución número 5352025</v>
      </c>
      <c r="C1209" s="85" t="str" cm="1">
        <f t="array" ref="C1209">IFERROR(INDEX('03.Muestra'!$F$8:$F$42,SMALL(IF("Página Web"='03.Muestra'!$D$8:$D$42,ROW('03.Muestra'!$F$8:$F$42)-MIN(ROW('03.Muestra'!$D$8:$D$42))+1,""),ROW()-1196)),"")</f>
        <v>https://www.comunidad.madrid/tacp/resolucion/5352025</v>
      </c>
      <c r="D1209" s="99" t="s">
        <v>93</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XVII Jornada de coordinación de tribunales</v>
      </c>
      <c r="C1210" s="85" t="str" cm="1">
        <f t="array" ref="C1210">IFERROR(INDEX('03.Muestra'!$F$8:$F$42,SMALL(IF("Página Web"='03.Muestra'!$D$8:$D$42,ROW('03.Muestra'!$F$8:$F$42)-MIN(ROW('03.Muestra'!$D$8:$D$42))+1,""),ROW()-1196)),"")</f>
        <v>https://www.comunidad.madrid/es/tacp/xvii-jornada-de-coordinacion-de-tribunales</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Contacte con nosotros</v>
      </c>
      <c r="C1211" s="85" t="str" cm="1">
        <f t="array" ref="C1211">IFERROR(INDEX('03.Muestra'!$F$8:$F$42,SMALL(IF("Página Web"='03.Muestra'!$D$8:$D$42,ROW('03.Muestra'!$F$8:$F$42)-MIN(ROW('03.Muestra'!$D$8:$D$42))+1,""),ROW()-1196)),"")</f>
        <v>https://www.comunidad.madrid/es/tacp/contact</v>
      </c>
      <c r="D1211" s="99" t="s">
        <v>93</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https://www.comunidad.madrid/tacp/contacto</v>
      </c>
      <c r="D1212" s="99" t="s">
        <v>91</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Privacidad</v>
      </c>
      <c r="C1213" s="85" t="str" cm="1">
        <f t="array" ref="C1213">IFERROR(INDEX('03.Muestra'!$F$8:$F$42,SMALL(IF("Página Web"='03.Muestra'!$D$8:$D$42,ROW('03.Muestra'!$F$8:$F$42)-MIN(ROW('03.Muestra'!$D$8:$D$42))+1,""),ROW()-1196)),"")</f>
        <v>https://www.comunidad.madrid/tacp/privacidad</v>
      </c>
      <c r="D1213" s="99" t="s">
        <v>103</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https://www.comunidad.madrid/tacp/aviso-legal</v>
      </c>
      <c r="D1214" s="99" t="s">
        <v>103</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https://www.comunidad.madrid/tacp/sitemap</v>
      </c>
      <c r="D1215" s="99" t="s">
        <v>93</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https://www.comunidad.madrid/tacp/accesibilidad</v>
      </c>
      <c r="D1216" s="99" t="s">
        <v>91</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https://www.comunidad.madrid/tacp/</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Organización</v>
      </c>
      <c r="C1236" s="85" t="str" cm="1">
        <f t="array" ref="C1236">IFERROR(INDEX('03.Muestra'!$F$8:$F$42,SMALL(IF("Página Web"='03.Muestra'!$D$8:$D$42,ROW('03.Muestra'!$F$8:$F$42)-MIN(ROW('03.Muestra'!$D$8:$D$42))+1,""),ROW()-1234)),"")</f>
        <v>https://www.comunidad.madrid/tacp/el-tribunal/organizacion</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Presentación electrónica e impresos normalizados</v>
      </c>
      <c r="C1237" s="85" t="str" cm="1">
        <f t="array" ref="C1237">IFERROR(INDEX('03.Muestra'!$F$8:$F$42,SMALL(IF("Página Web"='03.Muestra'!$D$8:$D$42,ROW('03.Muestra'!$F$8:$F$42)-MIN(ROW('03.Muestra'!$D$8:$D$42))+1,""),ROW()-1234)),"")</f>
        <v>https://www.comunidad.madrid/tacp/el-tribunal/presentacion-electronica-e-impresos-normalizados</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Preguntas frecuentes</v>
      </c>
      <c r="C1238" s="85" t="str" cm="1">
        <f t="array" ref="C1238">IFERROR(INDEX('03.Muestra'!$F$8:$F$42,SMALL(IF("Página Web"='03.Muestra'!$D$8:$D$42,ROW('03.Muestra'!$F$8:$F$42)-MIN(ROW('03.Muestra'!$D$8:$D$42))+1,""),ROW()-1234)),"")</f>
        <v>https://www.comunidad.madrid/tacp/faq-page</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(HISTÓRICO) Resoluciones de las reclamaciones de acceso a información pública</v>
      </c>
      <c r="C1239" s="85" t="str" cm="1">
        <f t="array" ref="C1239">IFERROR(INDEX('03.Muestra'!$F$8:$F$42,SMALL(IF("Página Web"='03.Muestra'!$D$8:$D$42,ROW('03.Muestra'!$F$8:$F$42)-MIN(ROW('03.Muestra'!$D$8:$D$42))+1,""),ROW()-1234)),"")</f>
        <v>https://www.comunidad.madrid/tacp/el-tribunal/historico-resoluciones-de-las-reclamaciones-de-acceso-informacion-publica</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Memorias</v>
      </c>
      <c r="C1240" s="85" t="str" cm="1">
        <f t="array" ref="C1240">IFERROR(INDEX('03.Muestra'!$F$8:$F$42,SMALL(IF("Página Web"='03.Muestra'!$D$8:$D$42,ROW('03.Muestra'!$F$8:$F$42)-MIN(ROW('03.Muestra'!$D$8:$D$42))+1,""),ROW()-1234)),"")</f>
        <v>https://www.comunidad.madrid/tacp/memorias</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Memoria Año 2021</v>
      </c>
      <c r="C1241" s="85" t="str" cm="1">
        <f t="array" ref="C1241">IFERROR(INDEX('03.Muestra'!$F$8:$F$42,SMALL(IF("Página Web"='03.Muestra'!$D$8:$D$42,ROW('03.Muestra'!$F$8:$F$42)-MIN(ROW('03.Muestra'!$D$8:$D$42))+1,""),ROW()-1234)),"")</f>
        <v>https://www.comunidad.madrid/tacp/publicaciones/memorias/memoria-del-tribunal-administrativo-de-contratacion-publica-de-la-comunidad</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Estudio</v>
      </c>
      <c r="C1242" s="85" t="str" cm="1">
        <f t="array" ref="C1242">IFERROR(INDEX('03.Muestra'!$F$8:$F$42,SMALL(IF("Página Web"='03.Muestra'!$D$8:$D$42,ROW('03.Muestra'!$F$8:$F$42)-MIN(ROW('03.Muestra'!$D$8:$D$42))+1,""),ROW()-1234)),"")</f>
        <v>https://www.comunidad.madrid/tacp/estudios</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 xml:space="preserve">Buscador de resoluciones </v>
      </c>
      <c r="C1243" s="85" t="str" cm="1">
        <f t="array" ref="C1243">IFERROR(INDEX('03.Muestra'!$F$8:$F$42,SMALL(IF("Página Web"='03.Muestra'!$D$8:$D$42,ROW('03.Muestra'!$F$8:$F$42)-MIN(ROW('03.Muestra'!$D$8:$D$42))+1,""),ROW()-1234)),"")</f>
        <v>https://www.comunidad.madrid/tacp/busquedaresoluciones</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Resolución número 4002025</v>
      </c>
      <c r="C1244" s="85" t="str" cm="1">
        <f t="array" ref="C1244">IFERROR(INDEX('03.Muestra'!$F$8:$F$42,SMALL(IF("Página Web"='03.Muestra'!$D$8:$D$42,ROW('03.Muestra'!$F$8:$F$42)-MIN(ROW('03.Muestra'!$D$8:$D$42))+1,""),ROW()-1234)),"")</f>
        <v>https://www.comunidad.madrid/tacp/resolucion/4002025</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Noticias</v>
      </c>
      <c r="C1245" s="85" t="str" cm="1">
        <f t="array" ref="C1245">IFERROR(INDEX('03.Muestra'!$F$8:$F$42,SMALL(IF("Página Web"='03.Muestra'!$D$8:$D$42,ROW('03.Muestra'!$F$8:$F$42)-MIN(ROW('03.Muestra'!$D$8:$D$42))+1,""),ROW()-1234)),"")</f>
        <v>https://www.comunidad.madrid/tacp/noticias</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Presentacion Electronica e Impresos</v>
      </c>
      <c r="C1246" s="85" t="str" cm="1">
        <f t="array" ref="C1246">IFERROR(INDEX('03.Muestra'!$F$8:$F$42,SMALL(IF("Página Web"='03.Muestra'!$D$8:$D$42,ROW('03.Muestra'!$F$8:$F$42)-MIN(ROW('03.Muestra'!$D$8:$D$42))+1,""),ROW()-1234)),"")</f>
        <v>https://www.comunidad.madrid/tacp/novedades/presentacion-electronica-e-impresos-normalizados</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Resolución número 5352025</v>
      </c>
      <c r="C1247" s="85" t="str" cm="1">
        <f t="array" ref="C1247">IFERROR(INDEX('03.Muestra'!$F$8:$F$42,SMALL(IF("Página Web"='03.Muestra'!$D$8:$D$42,ROW('03.Muestra'!$F$8:$F$42)-MIN(ROW('03.Muestra'!$D$8:$D$42))+1,""),ROW()-1234)),"")</f>
        <v>https://www.comunidad.madrid/tacp/resolucion/5352025</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XVII Jornada de coordinación de tribunales</v>
      </c>
      <c r="C1248" s="85" t="str" cm="1">
        <f t="array" ref="C1248">IFERROR(INDEX('03.Muestra'!$F$8:$F$42,SMALL(IF("Página Web"='03.Muestra'!$D$8:$D$42,ROW('03.Muestra'!$F$8:$F$42)-MIN(ROW('03.Muestra'!$D$8:$D$42))+1,""),ROW()-1234)),"")</f>
        <v>https://www.comunidad.madrid/es/tacp/xvii-jornada-de-coordinacion-de-tribunales</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Contacte con nosotros</v>
      </c>
      <c r="C1249" s="85" t="str" cm="1">
        <f t="array" ref="C1249">IFERROR(INDEX('03.Muestra'!$F$8:$F$42,SMALL(IF("Página Web"='03.Muestra'!$D$8:$D$42,ROW('03.Muestra'!$F$8:$F$42)-MIN(ROW('03.Muestra'!$D$8:$D$42))+1,""),ROW()-1234)),"")</f>
        <v>https://www.comunidad.madrid/es/tacp/contact</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https://www.comunidad.madrid/tacp/contacto</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Privacidad</v>
      </c>
      <c r="C1251" s="85" t="str" cm="1">
        <f t="array" ref="C1251">IFERROR(INDEX('03.Muestra'!$F$8:$F$42,SMALL(IF("Página Web"='03.Muestra'!$D$8:$D$42,ROW('03.Muestra'!$F$8:$F$42)-MIN(ROW('03.Muestra'!$D$8:$D$42))+1,""),ROW()-1234)),"")</f>
        <v>https://www.comunidad.madrid/tacp/privacidad</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https://www.comunidad.madrid/tacp/aviso-legal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https://www.comunidad.madrid/tacp/sitemap</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https://www.comunidad.madrid/tacp/accesibilidad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https://www.comunidad.madrid/tacp/</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Organización</v>
      </c>
      <c r="C1274" s="85" t="str" cm="1">
        <f t="array" ref="C1274">IFERROR(INDEX('03.Muestra'!$F$8:$F$42,SMALL(IF("Página Web"='03.Muestra'!$D$8:$D$42,ROW('03.Muestra'!$F$8:$F$42)-MIN(ROW('03.Muestra'!$D$8:$D$42))+1,""),ROW()-1272)),"")</f>
        <v>https://www.comunidad.madrid/tacp/el-tribunal/organizacion</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Presentación electrónica e impresos normalizados</v>
      </c>
      <c r="C1275" s="85" t="str" cm="1">
        <f t="array" ref="C1275">IFERROR(INDEX('03.Muestra'!$F$8:$F$42,SMALL(IF("Página Web"='03.Muestra'!$D$8:$D$42,ROW('03.Muestra'!$F$8:$F$42)-MIN(ROW('03.Muestra'!$D$8:$D$42))+1,""),ROW()-1272)),"")</f>
        <v>https://www.comunidad.madrid/tacp/el-tribunal/presentacion-electronica-e-impresos-normalizados</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Preguntas frecuentes</v>
      </c>
      <c r="C1276" s="85" t="str" cm="1">
        <f t="array" ref="C1276">IFERROR(INDEX('03.Muestra'!$F$8:$F$42,SMALL(IF("Página Web"='03.Muestra'!$D$8:$D$42,ROW('03.Muestra'!$F$8:$F$42)-MIN(ROW('03.Muestra'!$D$8:$D$42))+1,""),ROW()-1272)),"")</f>
        <v>https://www.comunidad.madrid/tacp/faq-page</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(HISTÓRICO) Resoluciones de las reclamaciones de acceso a información pública</v>
      </c>
      <c r="C1277" s="85" t="str" cm="1">
        <f t="array" ref="C1277">IFERROR(INDEX('03.Muestra'!$F$8:$F$42,SMALL(IF("Página Web"='03.Muestra'!$D$8:$D$42,ROW('03.Muestra'!$F$8:$F$42)-MIN(ROW('03.Muestra'!$D$8:$D$42))+1,""),ROW()-1272)),"")</f>
        <v>https://www.comunidad.madrid/tacp/el-tribunal/historico-resoluciones-de-las-reclamaciones-de-acceso-informacion-publica</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Memorias</v>
      </c>
      <c r="C1278" s="85" t="str" cm="1">
        <f t="array" ref="C1278">IFERROR(INDEX('03.Muestra'!$F$8:$F$42,SMALL(IF("Página Web"='03.Muestra'!$D$8:$D$42,ROW('03.Muestra'!$F$8:$F$42)-MIN(ROW('03.Muestra'!$D$8:$D$42))+1,""),ROW()-1272)),"")</f>
        <v>https://www.comunidad.madrid/tacp/memorias</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Memoria Año 2021</v>
      </c>
      <c r="C1279" s="85" t="str" cm="1">
        <f t="array" ref="C1279">IFERROR(INDEX('03.Muestra'!$F$8:$F$42,SMALL(IF("Página Web"='03.Muestra'!$D$8:$D$42,ROW('03.Muestra'!$F$8:$F$42)-MIN(ROW('03.Muestra'!$D$8:$D$42))+1,""),ROW()-1272)),"")</f>
        <v>https://www.comunidad.madrid/tacp/publicaciones/memorias/memoria-del-tribunal-administrativo-de-contratacion-publica-de-la-comunidad</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Estudio</v>
      </c>
      <c r="C1280" s="85" t="str" cm="1">
        <f t="array" ref="C1280">IFERROR(INDEX('03.Muestra'!$F$8:$F$42,SMALL(IF("Página Web"='03.Muestra'!$D$8:$D$42,ROW('03.Muestra'!$F$8:$F$42)-MIN(ROW('03.Muestra'!$D$8:$D$42))+1,""),ROW()-1272)),"")</f>
        <v>https://www.comunidad.madrid/tacp/estudios</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 xml:space="preserve">Buscador de resoluciones </v>
      </c>
      <c r="C1281" s="85" t="str" cm="1">
        <f t="array" ref="C1281">IFERROR(INDEX('03.Muestra'!$F$8:$F$42,SMALL(IF("Página Web"='03.Muestra'!$D$8:$D$42,ROW('03.Muestra'!$F$8:$F$42)-MIN(ROW('03.Muestra'!$D$8:$D$42))+1,""),ROW()-1272)),"")</f>
        <v>https://www.comunidad.madrid/tacp/busquedaresoluciones</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Resolución número 4002025</v>
      </c>
      <c r="C1282" s="85" t="str" cm="1">
        <f t="array" ref="C1282">IFERROR(INDEX('03.Muestra'!$F$8:$F$42,SMALL(IF("Página Web"='03.Muestra'!$D$8:$D$42,ROW('03.Muestra'!$F$8:$F$42)-MIN(ROW('03.Muestra'!$D$8:$D$42))+1,""),ROW()-1272)),"")</f>
        <v>https://www.comunidad.madrid/tacp/resolucion/4002025</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Noticias</v>
      </c>
      <c r="C1283" s="85" t="str" cm="1">
        <f t="array" ref="C1283">IFERROR(INDEX('03.Muestra'!$F$8:$F$42,SMALL(IF("Página Web"='03.Muestra'!$D$8:$D$42,ROW('03.Muestra'!$F$8:$F$42)-MIN(ROW('03.Muestra'!$D$8:$D$42))+1,""),ROW()-1272)),"")</f>
        <v>https://www.comunidad.madrid/tacp/noticias</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Presentacion Electronica e Impresos</v>
      </c>
      <c r="C1284" s="85" t="str" cm="1">
        <f t="array" ref="C1284">IFERROR(INDEX('03.Muestra'!$F$8:$F$42,SMALL(IF("Página Web"='03.Muestra'!$D$8:$D$42,ROW('03.Muestra'!$F$8:$F$42)-MIN(ROW('03.Muestra'!$D$8:$D$42))+1,""),ROW()-1272)),"")</f>
        <v>https://www.comunidad.madrid/tacp/novedades/presentacion-electronica-e-impresos-normalizados</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Resolución número 5352025</v>
      </c>
      <c r="C1285" s="85" t="str" cm="1">
        <f t="array" ref="C1285">IFERROR(INDEX('03.Muestra'!$F$8:$F$42,SMALL(IF("Página Web"='03.Muestra'!$D$8:$D$42,ROW('03.Muestra'!$F$8:$F$42)-MIN(ROW('03.Muestra'!$D$8:$D$42))+1,""),ROW()-1272)),"")</f>
        <v>https://www.comunidad.madrid/tacp/resolucion/5352025</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XVII Jornada de coordinación de tribunales</v>
      </c>
      <c r="C1286" s="85" t="str" cm="1">
        <f t="array" ref="C1286">IFERROR(INDEX('03.Muestra'!$F$8:$F$42,SMALL(IF("Página Web"='03.Muestra'!$D$8:$D$42,ROW('03.Muestra'!$F$8:$F$42)-MIN(ROW('03.Muestra'!$D$8:$D$42))+1,""),ROW()-1272)),"")</f>
        <v>https://www.comunidad.madrid/es/tacp/xvii-jornada-de-coordinacion-de-tribunales</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Contacte con nosotros</v>
      </c>
      <c r="C1287" s="85" t="str" cm="1">
        <f t="array" ref="C1287">IFERROR(INDEX('03.Muestra'!$F$8:$F$42,SMALL(IF("Página Web"='03.Muestra'!$D$8:$D$42,ROW('03.Muestra'!$F$8:$F$42)-MIN(ROW('03.Muestra'!$D$8:$D$42))+1,""),ROW()-1272)),"")</f>
        <v>https://www.comunidad.madrid/es/tacp/contact</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https://www.comunidad.madrid/tacp/contacto</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Privacidad</v>
      </c>
      <c r="C1289" s="85" t="str" cm="1">
        <f t="array" ref="C1289">IFERROR(INDEX('03.Muestra'!$F$8:$F$42,SMALL(IF("Página Web"='03.Muestra'!$D$8:$D$42,ROW('03.Muestra'!$F$8:$F$42)-MIN(ROW('03.Muestra'!$D$8:$D$42))+1,""),ROW()-1272)),"")</f>
        <v>https://www.comunidad.madrid/tacp/privacidad</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https://www.comunidad.madrid/tacp/aviso-legal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https://www.comunidad.madrid/tacp/sitemap</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https://www.comunidad.madrid/tacp/accesibilidad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https://www.comunidad.madrid/tacp/</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Organización</v>
      </c>
      <c r="C1312" s="85" t="str" cm="1">
        <f t="array" ref="C1312">IFERROR(INDEX('03.Muestra'!$F$8:$F$42,SMALL(IF("Página Web"='03.Muestra'!$D$8:$D$42,ROW('03.Muestra'!$F$8:$F$42)-MIN(ROW('03.Muestra'!$D$8:$D$42))+1,""),ROW()-1310)),"")</f>
        <v>https://www.comunidad.madrid/tacp/el-tribunal/organizacion</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20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Presentación electrónica e impresos normalizados</v>
      </c>
      <c r="C1313" s="85" t="str" cm="1">
        <f t="array" ref="C1313">IFERROR(INDEX('03.Muestra'!$F$8:$F$42,SMALL(IF("Página Web"='03.Muestra'!$D$8:$D$42,ROW('03.Muestra'!$F$8:$F$42)-MIN(ROW('03.Muestra'!$D$8:$D$42))+1,""),ROW()-1310)),"")</f>
        <v>https://www.comunidad.madrid/tacp/el-tribunal/presentacion-electronica-e-impresos-normalizados</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Preguntas frecuentes</v>
      </c>
      <c r="C1314" s="85" t="str" cm="1">
        <f t="array" ref="C1314">IFERROR(INDEX('03.Muestra'!$F$8:$F$42,SMALL(IF("Página Web"='03.Muestra'!$D$8:$D$42,ROW('03.Muestra'!$F$8:$F$42)-MIN(ROW('03.Muestra'!$D$8:$D$42))+1,""),ROW()-1310)),"")</f>
        <v>https://www.comunidad.madrid/tacp/faq-page</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(HISTÓRICO) Resoluciones de las reclamaciones de acceso a información pública</v>
      </c>
      <c r="C1315" s="85" t="str" cm="1">
        <f t="array" ref="C1315">IFERROR(INDEX('03.Muestra'!$F$8:$F$42,SMALL(IF("Página Web"='03.Muestra'!$D$8:$D$42,ROW('03.Muestra'!$F$8:$F$42)-MIN(ROW('03.Muestra'!$D$8:$D$42))+1,""),ROW()-1310)),"")</f>
        <v>https://www.comunidad.madrid/tacp/el-tribunal/historico-resoluciones-de-las-reclamaciones-de-acceso-informacion-publica</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Memorias</v>
      </c>
      <c r="C1316" s="85" t="str" cm="1">
        <f t="array" ref="C1316">IFERROR(INDEX('03.Muestra'!$F$8:$F$42,SMALL(IF("Página Web"='03.Muestra'!$D$8:$D$42,ROW('03.Muestra'!$F$8:$F$42)-MIN(ROW('03.Muestra'!$D$8:$D$42))+1,""),ROW()-1310)),"")</f>
        <v>https://www.comunidad.madrid/tacp/memorias</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Memoria Año 2021</v>
      </c>
      <c r="C1317" s="85" t="str" cm="1">
        <f t="array" ref="C1317">IFERROR(INDEX('03.Muestra'!$F$8:$F$42,SMALL(IF("Página Web"='03.Muestra'!$D$8:$D$42,ROW('03.Muestra'!$F$8:$F$42)-MIN(ROW('03.Muestra'!$D$8:$D$42))+1,""),ROW()-1310)),"")</f>
        <v>https://www.comunidad.madrid/tacp/publicaciones/memorias/memoria-del-tribunal-administrativo-de-contratacion-publica-de-la-comunidad</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Estudio</v>
      </c>
      <c r="C1318" s="85" t="str" cm="1">
        <f t="array" ref="C1318">IFERROR(INDEX('03.Muestra'!$F$8:$F$42,SMALL(IF("Página Web"='03.Muestra'!$D$8:$D$42,ROW('03.Muestra'!$F$8:$F$42)-MIN(ROW('03.Muestra'!$D$8:$D$42))+1,""),ROW()-1310)),"")</f>
        <v>https://www.comunidad.madrid/tacp/estudios</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 xml:space="preserve">Buscador de resoluciones </v>
      </c>
      <c r="C1319" s="85" t="str" cm="1">
        <f t="array" ref="C1319">IFERROR(INDEX('03.Muestra'!$F$8:$F$42,SMALL(IF("Página Web"='03.Muestra'!$D$8:$D$42,ROW('03.Muestra'!$F$8:$F$42)-MIN(ROW('03.Muestra'!$D$8:$D$42))+1,""),ROW()-1310)),"")</f>
        <v>https://www.comunidad.madrid/tacp/busquedaresoluciones</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Resolución número 4002025</v>
      </c>
      <c r="C1320" s="85" t="str" cm="1">
        <f t="array" ref="C1320">IFERROR(INDEX('03.Muestra'!$F$8:$F$42,SMALL(IF("Página Web"='03.Muestra'!$D$8:$D$42,ROW('03.Muestra'!$F$8:$F$42)-MIN(ROW('03.Muestra'!$D$8:$D$42))+1,""),ROW()-1310)),"")</f>
        <v>https://www.comunidad.madrid/tacp/resolucion/4002025</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Noticias</v>
      </c>
      <c r="C1321" s="85" t="str" cm="1">
        <f t="array" ref="C1321">IFERROR(INDEX('03.Muestra'!$F$8:$F$42,SMALL(IF("Página Web"='03.Muestra'!$D$8:$D$42,ROW('03.Muestra'!$F$8:$F$42)-MIN(ROW('03.Muestra'!$D$8:$D$42))+1,""),ROW()-1310)),"")</f>
        <v>https://www.comunidad.madrid/tacp/noticias</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Presentacion Electronica e Impresos</v>
      </c>
      <c r="C1322" s="85" t="str" cm="1">
        <f t="array" ref="C1322">IFERROR(INDEX('03.Muestra'!$F$8:$F$42,SMALL(IF("Página Web"='03.Muestra'!$D$8:$D$42,ROW('03.Muestra'!$F$8:$F$42)-MIN(ROW('03.Muestra'!$D$8:$D$42))+1,""),ROW()-1310)),"")</f>
        <v>https://www.comunidad.madrid/tacp/novedades/presentacion-electronica-e-impresos-normalizados</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Resolución número 5352025</v>
      </c>
      <c r="C1323" s="85" t="str" cm="1">
        <f t="array" ref="C1323">IFERROR(INDEX('03.Muestra'!$F$8:$F$42,SMALL(IF("Página Web"='03.Muestra'!$D$8:$D$42,ROW('03.Muestra'!$F$8:$F$42)-MIN(ROW('03.Muestra'!$D$8:$D$42))+1,""),ROW()-1310)),"")</f>
        <v>https://www.comunidad.madrid/tacp/resolucion/5352025</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XVII Jornada de coordinación de tribunales</v>
      </c>
      <c r="C1324" s="85" t="str" cm="1">
        <f t="array" ref="C1324">IFERROR(INDEX('03.Muestra'!$F$8:$F$42,SMALL(IF("Página Web"='03.Muestra'!$D$8:$D$42,ROW('03.Muestra'!$F$8:$F$42)-MIN(ROW('03.Muestra'!$D$8:$D$42))+1,""),ROW()-1310)),"")</f>
        <v>https://www.comunidad.madrid/es/tacp/xvii-jornada-de-coordinacion-de-tribunales</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Contacte con nosotros</v>
      </c>
      <c r="C1325" s="85" t="str" cm="1">
        <f t="array" ref="C1325">IFERROR(INDEX('03.Muestra'!$F$8:$F$42,SMALL(IF("Página Web"='03.Muestra'!$D$8:$D$42,ROW('03.Muestra'!$F$8:$F$42)-MIN(ROW('03.Muestra'!$D$8:$D$42))+1,""),ROW()-1310)),"")</f>
        <v>https://www.comunidad.madrid/es/tacp/contact</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https://www.comunidad.madrid/tacp/contacto</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Privacidad</v>
      </c>
      <c r="C1327" s="85" t="str" cm="1">
        <f t="array" ref="C1327">IFERROR(INDEX('03.Muestra'!$F$8:$F$42,SMALL(IF("Página Web"='03.Muestra'!$D$8:$D$42,ROW('03.Muestra'!$F$8:$F$42)-MIN(ROW('03.Muestra'!$D$8:$D$42))+1,""),ROW()-1310)),"")</f>
        <v>https://www.comunidad.madrid/tacp/privacidad</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https://www.comunidad.madrid/tacp/aviso-legal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https://www.comunidad.madrid/tacp/sitemap</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https://www.comunidad.madrid/tacp/accesibilidad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https://www.comunidad.madrid/tacp/</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Organización</v>
      </c>
      <c r="C1350" s="85" t="str" cm="1">
        <f t="array" ref="C1350">IFERROR(INDEX('03.Muestra'!$F$8:$F$42,SMALL(IF("Página Web"='03.Muestra'!$D$8:$D$42,ROW('03.Muestra'!$F$8:$F$42)-MIN(ROW('03.Muestra'!$D$8:$D$42))+1,""),ROW()-1348)),"")</f>
        <v>https://www.comunidad.madrid/tacp/el-tribunal/organizacion</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Presentación electrónica e impresos normalizados</v>
      </c>
      <c r="C1351" s="85" t="str" cm="1">
        <f t="array" ref="C1351">IFERROR(INDEX('03.Muestra'!$F$8:$F$42,SMALL(IF("Página Web"='03.Muestra'!$D$8:$D$42,ROW('03.Muestra'!$F$8:$F$42)-MIN(ROW('03.Muestra'!$D$8:$D$42))+1,""),ROW()-1348)),"")</f>
        <v>https://www.comunidad.madrid/tacp/el-tribunal/presentacion-electronica-e-impresos-normalizados</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Preguntas frecuentes</v>
      </c>
      <c r="C1352" s="85" t="str" cm="1">
        <f t="array" ref="C1352">IFERROR(INDEX('03.Muestra'!$F$8:$F$42,SMALL(IF("Página Web"='03.Muestra'!$D$8:$D$42,ROW('03.Muestra'!$F$8:$F$42)-MIN(ROW('03.Muestra'!$D$8:$D$42))+1,""),ROW()-1348)),"")</f>
        <v>https://www.comunidad.madrid/tacp/faq-page</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(HISTÓRICO) Resoluciones de las reclamaciones de acceso a información pública</v>
      </c>
      <c r="C1353" s="85" t="str" cm="1">
        <f t="array" ref="C1353">IFERROR(INDEX('03.Muestra'!$F$8:$F$42,SMALL(IF("Página Web"='03.Muestra'!$D$8:$D$42,ROW('03.Muestra'!$F$8:$F$42)-MIN(ROW('03.Muestra'!$D$8:$D$42))+1,""),ROW()-1348)),"")</f>
        <v>https://www.comunidad.madrid/tacp/el-tribunal/historico-resoluciones-de-las-reclamaciones-de-acceso-informacion-publica</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Memorias</v>
      </c>
      <c r="C1354" s="85" t="str" cm="1">
        <f t="array" ref="C1354">IFERROR(INDEX('03.Muestra'!$F$8:$F$42,SMALL(IF("Página Web"='03.Muestra'!$D$8:$D$42,ROW('03.Muestra'!$F$8:$F$42)-MIN(ROW('03.Muestra'!$D$8:$D$42))+1,""),ROW()-1348)),"")</f>
        <v>https://www.comunidad.madrid/tacp/memorias</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Memoria Año 2021</v>
      </c>
      <c r="C1355" s="85" t="str" cm="1">
        <f t="array" ref="C1355">IFERROR(INDEX('03.Muestra'!$F$8:$F$42,SMALL(IF("Página Web"='03.Muestra'!$D$8:$D$42,ROW('03.Muestra'!$F$8:$F$42)-MIN(ROW('03.Muestra'!$D$8:$D$42))+1,""),ROW()-1348)),"")</f>
        <v>https://www.comunidad.madrid/tacp/publicaciones/memorias/memoria-del-tribunal-administrativo-de-contratacion-publica-de-la-comunidad</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Estudio</v>
      </c>
      <c r="C1356" s="85" t="str" cm="1">
        <f t="array" ref="C1356">IFERROR(INDEX('03.Muestra'!$F$8:$F$42,SMALL(IF("Página Web"='03.Muestra'!$D$8:$D$42,ROW('03.Muestra'!$F$8:$F$42)-MIN(ROW('03.Muestra'!$D$8:$D$42))+1,""),ROW()-1348)),"")</f>
        <v>https://www.comunidad.madrid/tacp/estudios</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 xml:space="preserve">Buscador de resoluciones </v>
      </c>
      <c r="C1357" s="85" t="str" cm="1">
        <f t="array" ref="C1357">IFERROR(INDEX('03.Muestra'!$F$8:$F$42,SMALL(IF("Página Web"='03.Muestra'!$D$8:$D$42,ROW('03.Muestra'!$F$8:$F$42)-MIN(ROW('03.Muestra'!$D$8:$D$42))+1,""),ROW()-1348)),"")</f>
        <v>https://www.comunidad.madrid/tacp/busquedaresoluciones</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Resolución número 4002025</v>
      </c>
      <c r="C1358" s="85" t="str" cm="1">
        <f t="array" ref="C1358">IFERROR(INDEX('03.Muestra'!$F$8:$F$42,SMALL(IF("Página Web"='03.Muestra'!$D$8:$D$42,ROW('03.Muestra'!$F$8:$F$42)-MIN(ROW('03.Muestra'!$D$8:$D$42))+1,""),ROW()-1348)),"")</f>
        <v>https://www.comunidad.madrid/tacp/resolucion/4002025</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Noticias</v>
      </c>
      <c r="C1359" s="85" t="str" cm="1">
        <f t="array" ref="C1359">IFERROR(INDEX('03.Muestra'!$F$8:$F$42,SMALL(IF("Página Web"='03.Muestra'!$D$8:$D$42,ROW('03.Muestra'!$F$8:$F$42)-MIN(ROW('03.Muestra'!$D$8:$D$42))+1,""),ROW()-1348)),"")</f>
        <v>https://www.comunidad.madrid/tacp/noticias</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Presentacion Electronica e Impresos</v>
      </c>
      <c r="C1360" s="85" t="str" cm="1">
        <f t="array" ref="C1360">IFERROR(INDEX('03.Muestra'!$F$8:$F$42,SMALL(IF("Página Web"='03.Muestra'!$D$8:$D$42,ROW('03.Muestra'!$F$8:$F$42)-MIN(ROW('03.Muestra'!$D$8:$D$42))+1,""),ROW()-1348)),"")</f>
        <v>https://www.comunidad.madrid/tacp/novedades/presentacion-electronica-e-impresos-normalizados</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Resolución número 5352025</v>
      </c>
      <c r="C1361" s="85" t="str" cm="1">
        <f t="array" ref="C1361">IFERROR(INDEX('03.Muestra'!$F$8:$F$42,SMALL(IF("Página Web"='03.Muestra'!$D$8:$D$42,ROW('03.Muestra'!$F$8:$F$42)-MIN(ROW('03.Muestra'!$D$8:$D$42))+1,""),ROW()-1348)),"")</f>
        <v>https://www.comunidad.madrid/tacp/resolucion/5352025</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XVII Jornada de coordinación de tribunales</v>
      </c>
      <c r="C1362" s="85" t="str" cm="1">
        <f t="array" ref="C1362">IFERROR(INDEX('03.Muestra'!$F$8:$F$42,SMALL(IF("Página Web"='03.Muestra'!$D$8:$D$42,ROW('03.Muestra'!$F$8:$F$42)-MIN(ROW('03.Muestra'!$D$8:$D$42))+1,""),ROW()-1348)),"")</f>
        <v>https://www.comunidad.madrid/es/tacp/xvii-jornada-de-coordinacion-de-tribunales</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Contacte con nosotros</v>
      </c>
      <c r="C1363" s="85" t="str" cm="1">
        <f t="array" ref="C1363">IFERROR(INDEX('03.Muestra'!$F$8:$F$42,SMALL(IF("Página Web"='03.Muestra'!$D$8:$D$42,ROW('03.Muestra'!$F$8:$F$42)-MIN(ROW('03.Muestra'!$D$8:$D$42))+1,""),ROW()-1348)),"")</f>
        <v>https://www.comunidad.madrid/es/tacp/contact</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https://www.comunidad.madrid/tacp/contacto</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Privacidad</v>
      </c>
      <c r="C1365" s="85" t="str" cm="1">
        <f t="array" ref="C1365">IFERROR(INDEX('03.Muestra'!$F$8:$F$42,SMALL(IF("Página Web"='03.Muestra'!$D$8:$D$42,ROW('03.Muestra'!$F$8:$F$42)-MIN(ROW('03.Muestra'!$D$8:$D$42))+1,""),ROW()-1348)),"")</f>
        <v>https://www.comunidad.madrid/tacp/privacidad</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https://www.comunidad.madrid/tacp/aviso-legal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https://www.comunidad.madrid/tacp/sitemap</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https://www.comunidad.madrid/tacp/accesibilidad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https://www.comunidad.madrid/tacp/</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Organización</v>
      </c>
      <c r="C1388" s="85" t="str" cm="1">
        <f t="array" ref="C1388">IFERROR(INDEX('03.Muestra'!$F$8:$F$42,SMALL(IF("Página Web"='03.Muestra'!$D$8:$D$42,ROW('03.Muestra'!$F$8:$F$42)-MIN(ROW('03.Muestra'!$D$8:$D$42))+1,""),ROW()-1386)),"")</f>
        <v>https://www.comunidad.madrid/tacp/el-tribunal/organizacion</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Presentación electrónica e impresos normalizados</v>
      </c>
      <c r="C1389" s="85" t="str" cm="1">
        <f t="array" ref="C1389">IFERROR(INDEX('03.Muestra'!$F$8:$F$42,SMALL(IF("Página Web"='03.Muestra'!$D$8:$D$42,ROW('03.Muestra'!$F$8:$F$42)-MIN(ROW('03.Muestra'!$D$8:$D$42))+1,""),ROW()-1386)),"")</f>
        <v>https://www.comunidad.madrid/tacp/el-tribunal/presentacion-electronica-e-impresos-normalizados</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Preguntas frecuentes</v>
      </c>
      <c r="C1390" s="85" t="str" cm="1">
        <f t="array" ref="C1390">IFERROR(INDEX('03.Muestra'!$F$8:$F$42,SMALL(IF("Página Web"='03.Muestra'!$D$8:$D$42,ROW('03.Muestra'!$F$8:$F$42)-MIN(ROW('03.Muestra'!$D$8:$D$42))+1,""),ROW()-1386)),"")</f>
        <v>https://www.comunidad.madrid/tacp/faq-page</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(HISTÓRICO) Resoluciones de las reclamaciones de acceso a información pública</v>
      </c>
      <c r="C1391" s="85" t="str" cm="1">
        <f t="array" ref="C1391">IFERROR(INDEX('03.Muestra'!$F$8:$F$42,SMALL(IF("Página Web"='03.Muestra'!$D$8:$D$42,ROW('03.Muestra'!$F$8:$F$42)-MIN(ROW('03.Muestra'!$D$8:$D$42))+1,""),ROW()-1386)),"")</f>
        <v>https://www.comunidad.madrid/tacp/el-tribunal/historico-resoluciones-de-las-reclamaciones-de-acceso-informacion-publica</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Memorias</v>
      </c>
      <c r="C1392" s="85" t="str" cm="1">
        <f t="array" ref="C1392">IFERROR(INDEX('03.Muestra'!$F$8:$F$42,SMALL(IF("Página Web"='03.Muestra'!$D$8:$D$42,ROW('03.Muestra'!$F$8:$F$42)-MIN(ROW('03.Muestra'!$D$8:$D$42))+1,""),ROW()-1386)),"")</f>
        <v>https://www.comunidad.madrid/tacp/memorias</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Memoria Año 2021</v>
      </c>
      <c r="C1393" s="85" t="str" cm="1">
        <f t="array" ref="C1393">IFERROR(INDEX('03.Muestra'!$F$8:$F$42,SMALL(IF("Página Web"='03.Muestra'!$D$8:$D$42,ROW('03.Muestra'!$F$8:$F$42)-MIN(ROW('03.Muestra'!$D$8:$D$42))+1,""),ROW()-1386)),"")</f>
        <v>https://www.comunidad.madrid/tacp/publicaciones/memorias/memoria-del-tribunal-administrativo-de-contratacion-publica-de-la-comunidad</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Estudio</v>
      </c>
      <c r="C1394" s="85" t="str" cm="1">
        <f t="array" ref="C1394">IFERROR(INDEX('03.Muestra'!$F$8:$F$42,SMALL(IF("Página Web"='03.Muestra'!$D$8:$D$42,ROW('03.Muestra'!$F$8:$F$42)-MIN(ROW('03.Muestra'!$D$8:$D$42))+1,""),ROW()-1386)),"")</f>
        <v>https://www.comunidad.madrid/tacp/estudios</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 xml:space="preserve">Buscador de resoluciones </v>
      </c>
      <c r="C1395" s="85" t="str" cm="1">
        <f t="array" ref="C1395">IFERROR(INDEX('03.Muestra'!$F$8:$F$42,SMALL(IF("Página Web"='03.Muestra'!$D$8:$D$42,ROW('03.Muestra'!$F$8:$F$42)-MIN(ROW('03.Muestra'!$D$8:$D$42))+1,""),ROW()-1386)),"")</f>
        <v>https://www.comunidad.madrid/tacp/busquedaresoluciones</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Resolución número 4002025</v>
      </c>
      <c r="C1396" s="85" t="str" cm="1">
        <f t="array" ref="C1396">IFERROR(INDEX('03.Muestra'!$F$8:$F$42,SMALL(IF("Página Web"='03.Muestra'!$D$8:$D$42,ROW('03.Muestra'!$F$8:$F$42)-MIN(ROW('03.Muestra'!$D$8:$D$42))+1,""),ROW()-1386)),"")</f>
        <v>https://www.comunidad.madrid/tacp/resolucion/4002025</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Noticias</v>
      </c>
      <c r="C1397" s="85" t="str" cm="1">
        <f t="array" ref="C1397">IFERROR(INDEX('03.Muestra'!$F$8:$F$42,SMALL(IF("Página Web"='03.Muestra'!$D$8:$D$42,ROW('03.Muestra'!$F$8:$F$42)-MIN(ROW('03.Muestra'!$D$8:$D$42))+1,""),ROW()-1386)),"")</f>
        <v>https://www.comunidad.madrid/tacp/noticias</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Presentacion Electronica e Impresos</v>
      </c>
      <c r="C1398" s="85" t="str" cm="1">
        <f t="array" ref="C1398">IFERROR(INDEX('03.Muestra'!$F$8:$F$42,SMALL(IF("Página Web"='03.Muestra'!$D$8:$D$42,ROW('03.Muestra'!$F$8:$F$42)-MIN(ROW('03.Muestra'!$D$8:$D$42))+1,""),ROW()-1386)),"")</f>
        <v>https://www.comunidad.madrid/tacp/novedades/presentacion-electronica-e-impresos-normalizados</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Resolución número 5352025</v>
      </c>
      <c r="C1399" s="85" t="str" cm="1">
        <f t="array" ref="C1399">IFERROR(INDEX('03.Muestra'!$F$8:$F$42,SMALL(IF("Página Web"='03.Muestra'!$D$8:$D$42,ROW('03.Muestra'!$F$8:$F$42)-MIN(ROW('03.Muestra'!$D$8:$D$42))+1,""),ROW()-1386)),"")</f>
        <v>https://www.comunidad.madrid/tacp/resolucion/5352025</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XVII Jornada de coordinación de tribunales</v>
      </c>
      <c r="C1400" s="85" t="str" cm="1">
        <f t="array" ref="C1400">IFERROR(INDEX('03.Muestra'!$F$8:$F$42,SMALL(IF("Página Web"='03.Muestra'!$D$8:$D$42,ROW('03.Muestra'!$F$8:$F$42)-MIN(ROW('03.Muestra'!$D$8:$D$42))+1,""),ROW()-1386)),"")</f>
        <v>https://www.comunidad.madrid/es/tacp/xvii-jornada-de-coordinacion-de-tribunales</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Contacte con nosotros</v>
      </c>
      <c r="C1401" s="85" t="str" cm="1">
        <f t="array" ref="C1401">IFERROR(INDEX('03.Muestra'!$F$8:$F$42,SMALL(IF("Página Web"='03.Muestra'!$D$8:$D$42,ROW('03.Muestra'!$F$8:$F$42)-MIN(ROW('03.Muestra'!$D$8:$D$42))+1,""),ROW()-1386)),"")</f>
        <v>https://www.comunidad.madrid/es/tacp/contact</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https://www.comunidad.madrid/tacp/contacto</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Privacidad</v>
      </c>
      <c r="C1403" s="85" t="str" cm="1">
        <f t="array" ref="C1403">IFERROR(INDEX('03.Muestra'!$F$8:$F$42,SMALL(IF("Página Web"='03.Muestra'!$D$8:$D$42,ROW('03.Muestra'!$F$8:$F$42)-MIN(ROW('03.Muestra'!$D$8:$D$42))+1,""),ROW()-1386)),"")</f>
        <v>https://www.comunidad.madrid/tacp/privacidad</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https://www.comunidad.madrid/tacp/aviso-legal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https://www.comunidad.madrid/tacp/sitemap</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https://www.comunidad.madrid/tacp/accesibilidad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https://www.comunidad.madrid/tacp/</v>
      </c>
      <c r="D1425" s="99" t="s">
        <v>93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Organización</v>
      </c>
      <c r="C1426" s="85" t="str" cm="1">
        <f t="array" ref="C1426">IFERROR(INDEX('03.Muestra'!$F$8:$F$42,SMALL(IF("Página Web"='03.Muestra'!$D$8:$D$42,ROW('03.Muestra'!$F$8:$F$42)-MIN(ROW('03.Muestra'!$D$8:$D$42))+1,""),ROW()-1424)),"")</f>
        <v>https://www.comunidad.madrid/tacp/el-tribunal/organizacion</v>
      </c>
      <c r="D1426" s="99" t="s">
        <v>93</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20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Presentación electrónica e impresos normalizados</v>
      </c>
      <c r="C1427" s="85" t="str" cm="1">
        <f t="array" ref="C1427">IFERROR(INDEX('03.Muestra'!$F$8:$F$42,SMALL(IF("Página Web"='03.Muestra'!$D$8:$D$42,ROW('03.Muestra'!$F$8:$F$42)-MIN(ROW('03.Muestra'!$D$8:$D$42))+1,""),ROW()-1424)),"")</f>
        <v>https://www.comunidad.madrid/tacp/el-tribunal/presentacion-electronica-e-impresos-normalizados</v>
      </c>
      <c r="D1427" s="99" t="s">
        <v>93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Preguntas frecuentes</v>
      </c>
      <c r="C1428" s="85" t="str" cm="1">
        <f t="array" ref="C1428">IFERROR(INDEX('03.Muestra'!$F$8:$F$42,SMALL(IF("Página Web"='03.Muestra'!$D$8:$D$42,ROW('03.Muestra'!$F$8:$F$42)-MIN(ROW('03.Muestra'!$D$8:$D$42))+1,""),ROW()-1424)),"")</f>
        <v>https://www.comunidad.madrid/tacp/faq-page</v>
      </c>
      <c r="D1428" s="99" t="s">
        <v>93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(HISTÓRICO) Resoluciones de las reclamaciones de acceso a información pública</v>
      </c>
      <c r="C1429" s="85" t="str" cm="1">
        <f t="array" ref="C1429">IFERROR(INDEX('03.Muestra'!$F$8:$F$42,SMALL(IF("Página Web"='03.Muestra'!$D$8:$D$42,ROW('03.Muestra'!$F$8:$F$42)-MIN(ROW('03.Muestra'!$D$8:$D$42))+1,""),ROW()-1424)),"")</f>
        <v>https://www.comunidad.madrid/tacp/el-tribunal/historico-resoluciones-de-las-reclamaciones-de-acceso-informacion-publica</v>
      </c>
      <c r="D1429" s="99" t="s">
        <v>93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Memorias</v>
      </c>
      <c r="C1430" s="85" t="str" cm="1">
        <f t="array" ref="C1430">IFERROR(INDEX('03.Muestra'!$F$8:$F$42,SMALL(IF("Página Web"='03.Muestra'!$D$8:$D$42,ROW('03.Muestra'!$F$8:$F$42)-MIN(ROW('03.Muestra'!$D$8:$D$42))+1,""),ROW()-1424)),"")</f>
        <v>https://www.comunidad.madrid/tacp/memorias</v>
      </c>
      <c r="D1430" s="99" t="s">
        <v>93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Memoria Año 2021</v>
      </c>
      <c r="C1431" s="85" t="str" cm="1">
        <f t="array" ref="C1431">IFERROR(INDEX('03.Muestra'!$F$8:$F$42,SMALL(IF("Página Web"='03.Muestra'!$D$8:$D$42,ROW('03.Muestra'!$F$8:$F$42)-MIN(ROW('03.Muestra'!$D$8:$D$42))+1,""),ROW()-1424)),"")</f>
        <v>https://www.comunidad.madrid/tacp/publicaciones/memorias/memoria-del-tribunal-administrativo-de-contratacion-publica-de-la-comunidad</v>
      </c>
      <c r="D1431" s="99" t="s">
        <v>93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Estudio</v>
      </c>
      <c r="C1432" s="85" t="str" cm="1">
        <f t="array" ref="C1432">IFERROR(INDEX('03.Muestra'!$F$8:$F$42,SMALL(IF("Página Web"='03.Muestra'!$D$8:$D$42,ROW('03.Muestra'!$F$8:$F$42)-MIN(ROW('03.Muestra'!$D$8:$D$42))+1,""),ROW()-1424)),"")</f>
        <v>https://www.comunidad.madrid/tacp/estudios</v>
      </c>
      <c r="D1432" s="99" t="s">
        <v>93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 xml:space="preserve">Buscador de resoluciones </v>
      </c>
      <c r="C1433" s="85" t="str" cm="1">
        <f t="array" ref="C1433">IFERROR(INDEX('03.Muestra'!$F$8:$F$42,SMALL(IF("Página Web"='03.Muestra'!$D$8:$D$42,ROW('03.Muestra'!$F$8:$F$42)-MIN(ROW('03.Muestra'!$D$8:$D$42))+1,""),ROW()-1424)),"")</f>
        <v>https://www.comunidad.madrid/tacp/busquedaresoluciones</v>
      </c>
      <c r="D1433" s="99" t="s">
        <v>93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Resolución número 4002025</v>
      </c>
      <c r="C1434" s="85" t="str" cm="1">
        <f t="array" ref="C1434">IFERROR(INDEX('03.Muestra'!$F$8:$F$42,SMALL(IF("Página Web"='03.Muestra'!$D$8:$D$42,ROW('03.Muestra'!$F$8:$F$42)-MIN(ROW('03.Muestra'!$D$8:$D$42))+1,""),ROW()-1424)),"")</f>
        <v>https://www.comunidad.madrid/tacp/resolucion/4002025</v>
      </c>
      <c r="D1434" s="99" t="s">
        <v>93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Noticias</v>
      </c>
      <c r="C1435" s="85" t="str" cm="1">
        <f t="array" ref="C1435">IFERROR(INDEX('03.Muestra'!$F$8:$F$42,SMALL(IF("Página Web"='03.Muestra'!$D$8:$D$42,ROW('03.Muestra'!$F$8:$F$42)-MIN(ROW('03.Muestra'!$D$8:$D$42))+1,""),ROW()-1424)),"")</f>
        <v>https://www.comunidad.madrid/tacp/noticias</v>
      </c>
      <c r="D1435" s="99" t="s">
        <v>93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Presentacion Electronica e Impresos</v>
      </c>
      <c r="C1436" s="85" t="str" cm="1">
        <f t="array" ref="C1436">IFERROR(INDEX('03.Muestra'!$F$8:$F$42,SMALL(IF("Página Web"='03.Muestra'!$D$8:$D$42,ROW('03.Muestra'!$F$8:$F$42)-MIN(ROW('03.Muestra'!$D$8:$D$42))+1,""),ROW()-1424)),"")</f>
        <v>https://www.comunidad.madrid/tacp/novedades/presentacion-electronica-e-impresos-normalizados</v>
      </c>
      <c r="D1436" s="99" t="s">
        <v>93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Resolución número 5352025</v>
      </c>
      <c r="C1437" s="85" t="str" cm="1">
        <f t="array" ref="C1437">IFERROR(INDEX('03.Muestra'!$F$8:$F$42,SMALL(IF("Página Web"='03.Muestra'!$D$8:$D$42,ROW('03.Muestra'!$F$8:$F$42)-MIN(ROW('03.Muestra'!$D$8:$D$42))+1,""),ROW()-1424)),"")</f>
        <v>https://www.comunidad.madrid/tacp/resolucion/5352025</v>
      </c>
      <c r="D1437" s="99" t="s">
        <v>93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XVII Jornada de coordinación de tribunales</v>
      </c>
      <c r="C1438" s="85" t="str" cm="1">
        <f t="array" ref="C1438">IFERROR(INDEX('03.Muestra'!$F$8:$F$42,SMALL(IF("Página Web"='03.Muestra'!$D$8:$D$42,ROW('03.Muestra'!$F$8:$F$42)-MIN(ROW('03.Muestra'!$D$8:$D$42))+1,""),ROW()-1424)),"")</f>
        <v>https://www.comunidad.madrid/es/tacp/xvii-jornada-de-coordinacion-de-tribunales</v>
      </c>
      <c r="D1438" s="99" t="s">
        <v>93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Contacte con nosotros</v>
      </c>
      <c r="C1439" s="85" t="str" cm="1">
        <f t="array" ref="C1439">IFERROR(INDEX('03.Muestra'!$F$8:$F$42,SMALL(IF("Página Web"='03.Muestra'!$D$8:$D$42,ROW('03.Muestra'!$F$8:$F$42)-MIN(ROW('03.Muestra'!$D$8:$D$42))+1,""),ROW()-1424)),"")</f>
        <v>https://www.comunidad.madrid/es/tacp/contact</v>
      </c>
      <c r="D1439" s="99" t="s">
        <v>93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https://www.comunidad.madrid/tacp/contacto</v>
      </c>
      <c r="D1440" s="99" t="s">
        <v>93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Privacidad</v>
      </c>
      <c r="C1441" s="85" t="str" cm="1">
        <f t="array" ref="C1441">IFERROR(INDEX('03.Muestra'!$F$8:$F$42,SMALL(IF("Página Web"='03.Muestra'!$D$8:$D$42,ROW('03.Muestra'!$F$8:$F$42)-MIN(ROW('03.Muestra'!$D$8:$D$42))+1,""),ROW()-1424)),"")</f>
        <v>https://www.comunidad.madrid/tacp/privacidad</v>
      </c>
      <c r="D1441" s="99" t="s">
        <v>93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https://www.comunidad.madrid/tacp/aviso-legal</v>
      </c>
      <c r="D1442" s="99" t="s">
        <v>93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https://www.comunidad.madrid/tacp/sitemap</v>
      </c>
      <c r="D1443" s="99" t="s">
        <v>93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https://www.comunidad.madrid/tacp/accesibilidad</v>
      </c>
      <c r="D1444" s="99" t="s">
        <v>93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https://www.comunidad.madrid/tacp/</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Organización</v>
      </c>
      <c r="C1464" s="85" t="str" cm="1">
        <f t="array" ref="C1464">IFERROR(INDEX('03.Muestra'!$F$8:$F$42,SMALL(IF("Página Web"='03.Muestra'!$D$8:$D$42,ROW('03.Muestra'!$F$8:$F$42)-MIN(ROW('03.Muestra'!$D$8:$D$42))+1,""),ROW()-1462)),"")</f>
        <v>https://www.comunidad.madrid/tacp/el-tribunal/organizacion</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Presentación electrónica e impresos normalizados</v>
      </c>
      <c r="C1465" s="85" t="str" cm="1">
        <f t="array" ref="C1465">IFERROR(INDEX('03.Muestra'!$F$8:$F$42,SMALL(IF("Página Web"='03.Muestra'!$D$8:$D$42,ROW('03.Muestra'!$F$8:$F$42)-MIN(ROW('03.Muestra'!$D$8:$D$42))+1,""),ROW()-1462)),"")</f>
        <v>https://www.comunidad.madrid/tacp/el-tribunal/presentacion-electronica-e-impresos-normalizados</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Preguntas frecuentes</v>
      </c>
      <c r="C1466" s="85" t="str" cm="1">
        <f t="array" ref="C1466">IFERROR(INDEX('03.Muestra'!$F$8:$F$42,SMALL(IF("Página Web"='03.Muestra'!$D$8:$D$42,ROW('03.Muestra'!$F$8:$F$42)-MIN(ROW('03.Muestra'!$D$8:$D$42))+1,""),ROW()-1462)),"")</f>
        <v>https://www.comunidad.madrid/tacp/faq-page</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(HISTÓRICO) Resoluciones de las reclamaciones de acceso a información pública</v>
      </c>
      <c r="C1467" s="85" t="str" cm="1">
        <f t="array" ref="C1467">IFERROR(INDEX('03.Muestra'!$F$8:$F$42,SMALL(IF("Página Web"='03.Muestra'!$D$8:$D$42,ROW('03.Muestra'!$F$8:$F$42)-MIN(ROW('03.Muestra'!$D$8:$D$42))+1,""),ROW()-1462)),"")</f>
        <v>https://www.comunidad.madrid/tacp/el-tribunal/historico-resoluciones-de-las-reclamaciones-de-acceso-informacion-publica</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Memorias</v>
      </c>
      <c r="C1468" s="85" t="str" cm="1">
        <f t="array" ref="C1468">IFERROR(INDEX('03.Muestra'!$F$8:$F$42,SMALL(IF("Página Web"='03.Muestra'!$D$8:$D$42,ROW('03.Muestra'!$F$8:$F$42)-MIN(ROW('03.Muestra'!$D$8:$D$42))+1,""),ROW()-1462)),"")</f>
        <v>https://www.comunidad.madrid/tacp/memorias</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Memoria Año 2021</v>
      </c>
      <c r="C1469" s="85" t="str" cm="1">
        <f t="array" ref="C1469">IFERROR(INDEX('03.Muestra'!$F$8:$F$42,SMALL(IF("Página Web"='03.Muestra'!$D$8:$D$42,ROW('03.Muestra'!$F$8:$F$42)-MIN(ROW('03.Muestra'!$D$8:$D$42))+1,""),ROW()-1462)),"")</f>
        <v>https://www.comunidad.madrid/tacp/publicaciones/memorias/memoria-del-tribunal-administrativo-de-contratacion-publica-de-la-comunidad</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Estudio</v>
      </c>
      <c r="C1470" s="85" t="str" cm="1">
        <f t="array" ref="C1470">IFERROR(INDEX('03.Muestra'!$F$8:$F$42,SMALL(IF("Página Web"='03.Muestra'!$D$8:$D$42,ROW('03.Muestra'!$F$8:$F$42)-MIN(ROW('03.Muestra'!$D$8:$D$42))+1,""),ROW()-1462)),"")</f>
        <v>https://www.comunidad.madrid/tacp/estudios</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 xml:space="preserve">Buscador de resoluciones </v>
      </c>
      <c r="C1471" s="85" t="str" cm="1">
        <f t="array" ref="C1471">IFERROR(INDEX('03.Muestra'!$F$8:$F$42,SMALL(IF("Página Web"='03.Muestra'!$D$8:$D$42,ROW('03.Muestra'!$F$8:$F$42)-MIN(ROW('03.Muestra'!$D$8:$D$42))+1,""),ROW()-1462)),"")</f>
        <v>https://www.comunidad.madrid/tacp/busquedaresoluciones</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Resolución número 4002025</v>
      </c>
      <c r="C1472" s="85" t="str" cm="1">
        <f t="array" ref="C1472">IFERROR(INDEX('03.Muestra'!$F$8:$F$42,SMALL(IF("Página Web"='03.Muestra'!$D$8:$D$42,ROW('03.Muestra'!$F$8:$F$42)-MIN(ROW('03.Muestra'!$D$8:$D$42))+1,""),ROW()-1462)),"")</f>
        <v>https://www.comunidad.madrid/tacp/resolucion/4002025</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Noticias</v>
      </c>
      <c r="C1473" s="85" t="str" cm="1">
        <f t="array" ref="C1473">IFERROR(INDEX('03.Muestra'!$F$8:$F$42,SMALL(IF("Página Web"='03.Muestra'!$D$8:$D$42,ROW('03.Muestra'!$F$8:$F$42)-MIN(ROW('03.Muestra'!$D$8:$D$42))+1,""),ROW()-1462)),"")</f>
        <v>https://www.comunidad.madrid/tacp/noticias</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Presentacion Electronica e Impresos</v>
      </c>
      <c r="C1474" s="85" t="str" cm="1">
        <f t="array" ref="C1474">IFERROR(INDEX('03.Muestra'!$F$8:$F$42,SMALL(IF("Página Web"='03.Muestra'!$D$8:$D$42,ROW('03.Muestra'!$F$8:$F$42)-MIN(ROW('03.Muestra'!$D$8:$D$42))+1,""),ROW()-1462)),"")</f>
        <v>https://www.comunidad.madrid/tacp/novedades/presentacion-electronica-e-impresos-normalizados</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Resolución número 5352025</v>
      </c>
      <c r="C1475" s="85" t="str" cm="1">
        <f t="array" ref="C1475">IFERROR(INDEX('03.Muestra'!$F$8:$F$42,SMALL(IF("Página Web"='03.Muestra'!$D$8:$D$42,ROW('03.Muestra'!$F$8:$F$42)-MIN(ROW('03.Muestra'!$D$8:$D$42))+1,""),ROW()-1462)),"")</f>
        <v>https://www.comunidad.madrid/tacp/resolucion/5352025</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XVII Jornada de coordinación de tribunales</v>
      </c>
      <c r="C1476" s="85" t="str" cm="1">
        <f t="array" ref="C1476">IFERROR(INDEX('03.Muestra'!$F$8:$F$42,SMALL(IF("Página Web"='03.Muestra'!$D$8:$D$42,ROW('03.Muestra'!$F$8:$F$42)-MIN(ROW('03.Muestra'!$D$8:$D$42))+1,""),ROW()-1462)),"")</f>
        <v>https://www.comunidad.madrid/es/tacp/xvii-jornada-de-coordinacion-de-tribunales</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Contacte con nosotros</v>
      </c>
      <c r="C1477" s="85" t="str" cm="1">
        <f t="array" ref="C1477">IFERROR(INDEX('03.Muestra'!$F$8:$F$42,SMALL(IF("Página Web"='03.Muestra'!$D$8:$D$42,ROW('03.Muestra'!$F$8:$F$42)-MIN(ROW('03.Muestra'!$D$8:$D$42))+1,""),ROW()-1462)),"")</f>
        <v>https://www.comunidad.madrid/es/tacp/contact</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https://www.comunidad.madrid/tacp/contacto</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Privacidad</v>
      </c>
      <c r="C1479" s="85" t="str" cm="1">
        <f t="array" ref="C1479">IFERROR(INDEX('03.Muestra'!$F$8:$F$42,SMALL(IF("Página Web"='03.Muestra'!$D$8:$D$42,ROW('03.Muestra'!$F$8:$F$42)-MIN(ROW('03.Muestra'!$D$8:$D$42))+1,""),ROW()-1462)),"")</f>
        <v>https://www.comunidad.madrid/tacp/privacidad</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https://www.comunidad.madrid/tacp/aviso-legal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https://www.comunidad.madrid/tacp/sitemap</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https://www.comunidad.madrid/tacp/accesibilidad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https://www.comunidad.madrid/tacp/</v>
      </c>
      <c r="D1501" s="99" t="s">
        <v>103</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Organización</v>
      </c>
      <c r="C1502" s="85" t="str" cm="1">
        <f t="array" ref="C1502">IFERROR(INDEX('03.Muestra'!$F$8:$F$42,SMALL(IF("Página Web"='03.Muestra'!$D$8:$D$42,ROW('03.Muestra'!$F$8:$F$42)-MIN(ROW('03.Muestra'!$D$8:$D$42))+1,""),ROW()-1500)),"")</f>
        <v>https://www.comunidad.madrid/tacp/el-tribunal/organizacion</v>
      </c>
      <c r="D1502" s="99" t="s">
        <v>103</v>
      </c>
      <c r="E1502" s="79" t="str">
        <f t="shared" si="78"/>
        <v/>
      </c>
      <c r="F1502" s="91">
        <f ca="1">COUNTIF($D1501:INDIRECT("$D" &amp;  SUM(ROW()-1,'03.Muestra'!$D$45)-1),F1501)</f>
        <v>0</v>
      </c>
      <c r="G1502" s="91">
        <f ca="1">COUNTIF($D1501:INDIRECT("$D" &amp;  SUM(ROW()-1,'03.Muestra'!$D$45)-1),G1501)</f>
        <v>0</v>
      </c>
      <c r="H1502" s="91">
        <f ca="1">COUNTIF($D1501:INDIRECT("$D" &amp;  SUM(ROW()-1,'03.Muestra'!$D$45)-1),H1501)</f>
        <v>18</v>
      </c>
      <c r="I1502" s="91">
        <f ca="1">COUNTIF($D1501:INDIRECT("$D" &amp;  SUM(ROW()-1,'03.Muestra'!$D$45)-1),I1501)</f>
        <v>0</v>
      </c>
      <c r="J1502" s="91">
        <f ca="1">COUNTIF($D1501:INDIRECT("$D" &amp;  SUM(ROW()-1,'03.Muestra'!$D$45)-1),J1501)</f>
        <v>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Presentación electrónica e impresos normalizados</v>
      </c>
      <c r="C1503" s="85" t="str" cm="1">
        <f t="array" ref="C1503">IFERROR(INDEX('03.Muestra'!$F$8:$F$42,SMALL(IF("Página Web"='03.Muestra'!$D$8:$D$42,ROW('03.Muestra'!$F$8:$F$42)-MIN(ROW('03.Muestra'!$D$8:$D$42))+1,""),ROW()-1500)),"")</f>
        <v>https://www.comunidad.madrid/tacp/el-tribunal/presentacion-electronica-e-impresos-normalizados</v>
      </c>
      <c r="D1503" s="99" t="s">
        <v>103</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Preguntas frecuentes</v>
      </c>
      <c r="C1504" s="85" t="str" cm="1">
        <f t="array" ref="C1504">IFERROR(INDEX('03.Muestra'!$F$8:$F$42,SMALL(IF("Página Web"='03.Muestra'!$D$8:$D$42,ROW('03.Muestra'!$F$8:$F$42)-MIN(ROW('03.Muestra'!$D$8:$D$42))+1,""),ROW()-1500)),"")</f>
        <v>https://www.comunidad.madrid/tacp/faq-page</v>
      </c>
      <c r="D1504" s="99" t="s">
        <v>103</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(HISTÓRICO) Resoluciones de las reclamaciones de acceso a información pública</v>
      </c>
      <c r="C1505" s="85" t="str" cm="1">
        <f t="array" ref="C1505">IFERROR(INDEX('03.Muestra'!$F$8:$F$42,SMALL(IF("Página Web"='03.Muestra'!$D$8:$D$42,ROW('03.Muestra'!$F$8:$F$42)-MIN(ROW('03.Muestra'!$D$8:$D$42))+1,""),ROW()-1500)),"")</f>
        <v>https://www.comunidad.madrid/tacp/el-tribunal/historico-resoluciones-de-las-reclamaciones-de-acceso-informacion-publica</v>
      </c>
      <c r="D1505" s="99" t="s">
        <v>103</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Memorias</v>
      </c>
      <c r="C1506" s="85" t="str" cm="1">
        <f t="array" ref="C1506">IFERROR(INDEX('03.Muestra'!$F$8:$F$42,SMALL(IF("Página Web"='03.Muestra'!$D$8:$D$42,ROW('03.Muestra'!$F$8:$F$42)-MIN(ROW('03.Muestra'!$D$8:$D$42))+1,""),ROW()-1500)),"")</f>
        <v>https://www.comunidad.madrid/tacp/memorias</v>
      </c>
      <c r="D1506" s="99" t="s">
        <v>103</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Memoria Año 2021</v>
      </c>
      <c r="C1507" s="85" t="str" cm="1">
        <f t="array" ref="C1507">IFERROR(INDEX('03.Muestra'!$F$8:$F$42,SMALL(IF("Página Web"='03.Muestra'!$D$8:$D$42,ROW('03.Muestra'!$F$8:$F$42)-MIN(ROW('03.Muestra'!$D$8:$D$42))+1,""),ROW()-1500)),"")</f>
        <v>https://www.comunidad.madrid/tacp/publicaciones/memorias/memoria-del-tribunal-administrativo-de-contratacion-publica-de-la-comunidad</v>
      </c>
      <c r="D1507" s="99" t="s">
        <v>103</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Estudio</v>
      </c>
      <c r="C1508" s="85" t="str" cm="1">
        <f t="array" ref="C1508">IFERROR(INDEX('03.Muestra'!$F$8:$F$42,SMALL(IF("Página Web"='03.Muestra'!$D$8:$D$42,ROW('03.Muestra'!$F$8:$F$42)-MIN(ROW('03.Muestra'!$D$8:$D$42))+1,""),ROW()-1500)),"")</f>
        <v>https://www.comunidad.madrid/tacp/estudios</v>
      </c>
      <c r="D1508" s="99" t="s">
        <v>103</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 xml:space="preserve">Buscador de resoluciones </v>
      </c>
      <c r="C1509" s="85" t="str" cm="1">
        <f t="array" ref="C1509">IFERROR(INDEX('03.Muestra'!$F$8:$F$42,SMALL(IF("Página Web"='03.Muestra'!$D$8:$D$42,ROW('03.Muestra'!$F$8:$F$42)-MIN(ROW('03.Muestra'!$D$8:$D$42))+1,""),ROW()-1500)),"")</f>
        <v>https://www.comunidad.madrid/tacp/busquedaresoluciones</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Resolución número 4002025</v>
      </c>
      <c r="C1510" s="85" t="str" cm="1">
        <f t="array" ref="C1510">IFERROR(INDEX('03.Muestra'!$F$8:$F$42,SMALL(IF("Página Web"='03.Muestra'!$D$8:$D$42,ROW('03.Muestra'!$F$8:$F$42)-MIN(ROW('03.Muestra'!$D$8:$D$42))+1,""),ROW()-1500)),"")</f>
        <v>https://www.comunidad.madrid/tacp/resolucion/4002025</v>
      </c>
      <c r="D1510" s="99" t="s">
        <v>103</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Noticias</v>
      </c>
      <c r="C1511" s="85" t="str" cm="1">
        <f t="array" ref="C1511">IFERROR(INDEX('03.Muestra'!$F$8:$F$42,SMALL(IF("Página Web"='03.Muestra'!$D$8:$D$42,ROW('03.Muestra'!$F$8:$F$42)-MIN(ROW('03.Muestra'!$D$8:$D$42))+1,""),ROW()-1500)),"")</f>
        <v>https://www.comunidad.madrid/tacp/noticias</v>
      </c>
      <c r="D1511" s="99" t="s">
        <v>103</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Presentacion Electronica e Impresos</v>
      </c>
      <c r="C1512" s="85" t="str" cm="1">
        <f t="array" ref="C1512">IFERROR(INDEX('03.Muestra'!$F$8:$F$42,SMALL(IF("Página Web"='03.Muestra'!$D$8:$D$42,ROW('03.Muestra'!$F$8:$F$42)-MIN(ROW('03.Muestra'!$D$8:$D$42))+1,""),ROW()-1500)),"")</f>
        <v>https://www.comunidad.madrid/tacp/novedades/presentacion-electronica-e-impresos-normalizados</v>
      </c>
      <c r="D1512" s="99" t="s">
        <v>103</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Resolución número 5352025</v>
      </c>
      <c r="C1513" s="85" t="str" cm="1">
        <f t="array" ref="C1513">IFERROR(INDEX('03.Muestra'!$F$8:$F$42,SMALL(IF("Página Web"='03.Muestra'!$D$8:$D$42,ROW('03.Muestra'!$F$8:$F$42)-MIN(ROW('03.Muestra'!$D$8:$D$42))+1,""),ROW()-1500)),"")</f>
        <v>https://www.comunidad.madrid/tacp/resolucion/5352025</v>
      </c>
      <c r="D1513" s="99" t="s">
        <v>103</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XVII Jornada de coordinación de tribunales</v>
      </c>
      <c r="C1514" s="85" t="str" cm="1">
        <f t="array" ref="C1514">IFERROR(INDEX('03.Muestra'!$F$8:$F$42,SMALL(IF("Página Web"='03.Muestra'!$D$8:$D$42,ROW('03.Muestra'!$F$8:$F$42)-MIN(ROW('03.Muestra'!$D$8:$D$42))+1,""),ROW()-1500)),"")</f>
        <v>https://www.comunidad.madrid/es/tacp/xvii-jornada-de-coordinacion-de-tribunales</v>
      </c>
      <c r="D1514" s="99" t="s">
        <v>103</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Contacte con nosotros</v>
      </c>
      <c r="C1515" s="85" t="str" cm="1">
        <f t="array" ref="C1515">IFERROR(INDEX('03.Muestra'!$F$8:$F$42,SMALL(IF("Página Web"='03.Muestra'!$D$8:$D$42,ROW('03.Muestra'!$F$8:$F$42)-MIN(ROW('03.Muestra'!$D$8:$D$42))+1,""),ROW()-1500)),"")</f>
        <v>https://www.comunidad.madrid/es/tacp/contact</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https://www.comunidad.madrid/tacp/contacto</v>
      </c>
      <c r="D1516" s="99" t="s">
        <v>103</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Privacidad</v>
      </c>
      <c r="C1517" s="85" t="str" cm="1">
        <f t="array" ref="C1517">IFERROR(INDEX('03.Muestra'!$F$8:$F$42,SMALL(IF("Página Web"='03.Muestra'!$D$8:$D$42,ROW('03.Muestra'!$F$8:$F$42)-MIN(ROW('03.Muestra'!$D$8:$D$42))+1,""),ROW()-1500)),"")</f>
        <v>https://www.comunidad.madrid/tacp/privacidad</v>
      </c>
      <c r="D1517" s="99" t="s">
        <v>103</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https://www.comunidad.madrid/tacp/aviso-legal</v>
      </c>
      <c r="D1518" s="99" t="s">
        <v>103</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https://www.comunidad.madrid/tacp/sitemap</v>
      </c>
      <c r="D1519" s="99" t="s">
        <v>103</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https://www.comunidad.madrid/tacp/accesibilidad</v>
      </c>
      <c r="D1520" s="99" t="s">
        <v>103</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https://www.comunidad.madrid/tacp/</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Organización</v>
      </c>
      <c r="C1540" s="85" t="str" cm="1">
        <f t="array" ref="C1540">IFERROR(INDEX('03.Muestra'!$F$8:$F$42,SMALL(IF("Página Web"='03.Muestra'!$D$8:$D$42,ROW('03.Muestra'!$F$8:$F$42)-MIN(ROW('03.Muestra'!$D$8:$D$42))+1,""),ROW()-1538)),"")</f>
        <v>https://www.comunidad.madrid/tacp/el-tribunal/organizacion</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Presentación electrónica e impresos normalizados</v>
      </c>
      <c r="C1541" s="85" t="str" cm="1">
        <f t="array" ref="C1541">IFERROR(INDEX('03.Muestra'!$F$8:$F$42,SMALL(IF("Página Web"='03.Muestra'!$D$8:$D$42,ROW('03.Muestra'!$F$8:$F$42)-MIN(ROW('03.Muestra'!$D$8:$D$42))+1,""),ROW()-1538)),"")</f>
        <v>https://www.comunidad.madrid/tacp/el-tribunal/presentacion-electronica-e-impresos-normalizados</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Preguntas frecuentes</v>
      </c>
      <c r="C1542" s="85" t="str" cm="1">
        <f t="array" ref="C1542">IFERROR(INDEX('03.Muestra'!$F$8:$F$42,SMALL(IF("Página Web"='03.Muestra'!$D$8:$D$42,ROW('03.Muestra'!$F$8:$F$42)-MIN(ROW('03.Muestra'!$D$8:$D$42))+1,""),ROW()-1538)),"")</f>
        <v>https://www.comunidad.madrid/tacp/faq-page</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(HISTÓRICO) Resoluciones de las reclamaciones de acceso a información pública</v>
      </c>
      <c r="C1543" s="85" t="str" cm="1">
        <f t="array" ref="C1543">IFERROR(INDEX('03.Muestra'!$F$8:$F$42,SMALL(IF("Página Web"='03.Muestra'!$D$8:$D$42,ROW('03.Muestra'!$F$8:$F$42)-MIN(ROW('03.Muestra'!$D$8:$D$42))+1,""),ROW()-1538)),"")</f>
        <v>https://www.comunidad.madrid/tacp/el-tribunal/historico-resoluciones-de-las-reclamaciones-de-acceso-informacion-publica</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Memorias</v>
      </c>
      <c r="C1544" s="85" t="str" cm="1">
        <f t="array" ref="C1544">IFERROR(INDEX('03.Muestra'!$F$8:$F$42,SMALL(IF("Página Web"='03.Muestra'!$D$8:$D$42,ROW('03.Muestra'!$F$8:$F$42)-MIN(ROW('03.Muestra'!$D$8:$D$42))+1,""),ROW()-1538)),"")</f>
        <v>https://www.comunidad.madrid/tacp/memorias</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Memoria Año 2021</v>
      </c>
      <c r="C1545" s="85" t="str" cm="1">
        <f t="array" ref="C1545">IFERROR(INDEX('03.Muestra'!$F$8:$F$42,SMALL(IF("Página Web"='03.Muestra'!$D$8:$D$42,ROW('03.Muestra'!$F$8:$F$42)-MIN(ROW('03.Muestra'!$D$8:$D$42))+1,""),ROW()-1538)),"")</f>
        <v>https://www.comunidad.madrid/tacp/publicaciones/memorias/memoria-del-tribunal-administrativo-de-contratacion-publica-de-la-comunidad</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Estudio</v>
      </c>
      <c r="C1546" s="85" t="str" cm="1">
        <f t="array" ref="C1546">IFERROR(INDEX('03.Muestra'!$F$8:$F$42,SMALL(IF("Página Web"='03.Muestra'!$D$8:$D$42,ROW('03.Muestra'!$F$8:$F$42)-MIN(ROW('03.Muestra'!$D$8:$D$42))+1,""),ROW()-1538)),"")</f>
        <v>https://www.comunidad.madrid/tacp/estudios</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 xml:space="preserve">Buscador de resoluciones </v>
      </c>
      <c r="C1547" s="85" t="str" cm="1">
        <f t="array" ref="C1547">IFERROR(INDEX('03.Muestra'!$F$8:$F$42,SMALL(IF("Página Web"='03.Muestra'!$D$8:$D$42,ROW('03.Muestra'!$F$8:$F$42)-MIN(ROW('03.Muestra'!$D$8:$D$42))+1,""),ROW()-1538)),"")</f>
        <v>https://www.comunidad.madrid/tacp/busquedaresoluciones</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Resolución número 4002025</v>
      </c>
      <c r="C1548" s="85" t="str" cm="1">
        <f t="array" ref="C1548">IFERROR(INDEX('03.Muestra'!$F$8:$F$42,SMALL(IF("Página Web"='03.Muestra'!$D$8:$D$42,ROW('03.Muestra'!$F$8:$F$42)-MIN(ROW('03.Muestra'!$D$8:$D$42))+1,""),ROW()-1538)),"")</f>
        <v>https://www.comunidad.madrid/tacp/resolucion/4002025</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Noticias</v>
      </c>
      <c r="C1549" s="85" t="str" cm="1">
        <f t="array" ref="C1549">IFERROR(INDEX('03.Muestra'!$F$8:$F$42,SMALL(IF("Página Web"='03.Muestra'!$D$8:$D$42,ROW('03.Muestra'!$F$8:$F$42)-MIN(ROW('03.Muestra'!$D$8:$D$42))+1,""),ROW()-1538)),"")</f>
        <v>https://www.comunidad.madrid/tacp/noticias</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Presentacion Electronica e Impresos</v>
      </c>
      <c r="C1550" s="85" t="str" cm="1">
        <f t="array" ref="C1550">IFERROR(INDEX('03.Muestra'!$F$8:$F$42,SMALL(IF("Página Web"='03.Muestra'!$D$8:$D$42,ROW('03.Muestra'!$F$8:$F$42)-MIN(ROW('03.Muestra'!$D$8:$D$42))+1,""),ROW()-1538)),"")</f>
        <v>https://www.comunidad.madrid/tacp/novedades/presentacion-electronica-e-impresos-normalizados</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Resolución número 5352025</v>
      </c>
      <c r="C1551" s="85" t="str" cm="1">
        <f t="array" ref="C1551">IFERROR(INDEX('03.Muestra'!$F$8:$F$42,SMALL(IF("Página Web"='03.Muestra'!$D$8:$D$42,ROW('03.Muestra'!$F$8:$F$42)-MIN(ROW('03.Muestra'!$D$8:$D$42))+1,""),ROW()-1538)),"")</f>
        <v>https://www.comunidad.madrid/tacp/resolucion/5352025</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XVII Jornada de coordinación de tribunales</v>
      </c>
      <c r="C1552" s="85" t="str" cm="1">
        <f t="array" ref="C1552">IFERROR(INDEX('03.Muestra'!$F$8:$F$42,SMALL(IF("Página Web"='03.Muestra'!$D$8:$D$42,ROW('03.Muestra'!$F$8:$F$42)-MIN(ROW('03.Muestra'!$D$8:$D$42))+1,""),ROW()-1538)),"")</f>
        <v>https://www.comunidad.madrid/es/tacp/xvii-jornada-de-coordinacion-de-tribunales</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Contacte con nosotros</v>
      </c>
      <c r="C1553" s="85" t="str" cm="1">
        <f t="array" ref="C1553">IFERROR(INDEX('03.Muestra'!$F$8:$F$42,SMALL(IF("Página Web"='03.Muestra'!$D$8:$D$42,ROW('03.Muestra'!$F$8:$F$42)-MIN(ROW('03.Muestra'!$D$8:$D$42))+1,""),ROW()-1538)),"")</f>
        <v>https://www.comunidad.madrid/es/tacp/contact</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https://www.comunidad.madrid/tacp/contacto</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Privacidad</v>
      </c>
      <c r="C1555" s="85" t="str" cm="1">
        <f t="array" ref="C1555">IFERROR(INDEX('03.Muestra'!$F$8:$F$42,SMALL(IF("Página Web"='03.Muestra'!$D$8:$D$42,ROW('03.Muestra'!$F$8:$F$42)-MIN(ROW('03.Muestra'!$D$8:$D$42))+1,""),ROW()-1538)),"")</f>
        <v>https://www.comunidad.madrid/tacp/privacidad</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https://www.comunidad.madrid/tacp/aviso-legal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https://www.comunidad.madrid/tacp/sitemap</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https://www.comunidad.madrid/tacp/accesibilidad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https://www.comunidad.madrid/tacp/</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Organización</v>
      </c>
      <c r="C1578" s="85" t="str" cm="1">
        <f t="array" ref="C1578">IFERROR(INDEX('03.Muestra'!$F$8:$F$42,SMALL(IF("Página Web"='03.Muestra'!$D$8:$D$42,ROW('03.Muestra'!$F$8:$F$42)-MIN(ROW('03.Muestra'!$D$8:$D$42))+1,""),ROW()-1576)),"")</f>
        <v>https://www.comunidad.madrid/tacp/el-tribunal/organizacion</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Presentación electrónica e impresos normalizados</v>
      </c>
      <c r="C1579" s="85" t="str" cm="1">
        <f t="array" ref="C1579">IFERROR(INDEX('03.Muestra'!$F$8:$F$42,SMALL(IF("Página Web"='03.Muestra'!$D$8:$D$42,ROW('03.Muestra'!$F$8:$F$42)-MIN(ROW('03.Muestra'!$D$8:$D$42))+1,""),ROW()-1576)),"")</f>
        <v>https://www.comunidad.madrid/tacp/el-tribunal/presentacion-electronica-e-impresos-normalizados</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Preguntas frecuentes</v>
      </c>
      <c r="C1580" s="85" t="str" cm="1">
        <f t="array" ref="C1580">IFERROR(INDEX('03.Muestra'!$F$8:$F$42,SMALL(IF("Página Web"='03.Muestra'!$D$8:$D$42,ROW('03.Muestra'!$F$8:$F$42)-MIN(ROW('03.Muestra'!$D$8:$D$42))+1,""),ROW()-1576)),"")</f>
        <v>https://www.comunidad.madrid/tacp/faq-page</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(HISTÓRICO) Resoluciones de las reclamaciones de acceso a información pública</v>
      </c>
      <c r="C1581" s="85" t="str" cm="1">
        <f t="array" ref="C1581">IFERROR(INDEX('03.Muestra'!$F$8:$F$42,SMALL(IF("Página Web"='03.Muestra'!$D$8:$D$42,ROW('03.Muestra'!$F$8:$F$42)-MIN(ROW('03.Muestra'!$D$8:$D$42))+1,""),ROW()-1576)),"")</f>
        <v>https://www.comunidad.madrid/tacp/el-tribunal/historico-resoluciones-de-las-reclamaciones-de-acceso-informacion-publica</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Memorias</v>
      </c>
      <c r="C1582" s="85" t="str" cm="1">
        <f t="array" ref="C1582">IFERROR(INDEX('03.Muestra'!$F$8:$F$42,SMALL(IF("Página Web"='03.Muestra'!$D$8:$D$42,ROW('03.Muestra'!$F$8:$F$42)-MIN(ROW('03.Muestra'!$D$8:$D$42))+1,""),ROW()-1576)),"")</f>
        <v>https://www.comunidad.madrid/tacp/memorias</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Memoria Año 2021</v>
      </c>
      <c r="C1583" s="85" t="str" cm="1">
        <f t="array" ref="C1583">IFERROR(INDEX('03.Muestra'!$F$8:$F$42,SMALL(IF("Página Web"='03.Muestra'!$D$8:$D$42,ROW('03.Muestra'!$F$8:$F$42)-MIN(ROW('03.Muestra'!$D$8:$D$42))+1,""),ROW()-1576)),"")</f>
        <v>https://www.comunidad.madrid/tacp/publicaciones/memorias/memoria-del-tribunal-administrativo-de-contratacion-publica-de-la-comunidad</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Estudio</v>
      </c>
      <c r="C1584" s="85" t="str" cm="1">
        <f t="array" ref="C1584">IFERROR(INDEX('03.Muestra'!$F$8:$F$42,SMALL(IF("Página Web"='03.Muestra'!$D$8:$D$42,ROW('03.Muestra'!$F$8:$F$42)-MIN(ROW('03.Muestra'!$D$8:$D$42))+1,""),ROW()-1576)),"")</f>
        <v>https://www.comunidad.madrid/tacp/estudios</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 xml:space="preserve">Buscador de resoluciones </v>
      </c>
      <c r="C1585" s="85" t="str" cm="1">
        <f t="array" ref="C1585">IFERROR(INDEX('03.Muestra'!$F$8:$F$42,SMALL(IF("Página Web"='03.Muestra'!$D$8:$D$42,ROW('03.Muestra'!$F$8:$F$42)-MIN(ROW('03.Muestra'!$D$8:$D$42))+1,""),ROW()-1576)),"")</f>
        <v>https://www.comunidad.madrid/tacp/busquedaresoluciones</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Resolución número 4002025</v>
      </c>
      <c r="C1586" s="85" t="str" cm="1">
        <f t="array" ref="C1586">IFERROR(INDEX('03.Muestra'!$F$8:$F$42,SMALL(IF("Página Web"='03.Muestra'!$D$8:$D$42,ROW('03.Muestra'!$F$8:$F$42)-MIN(ROW('03.Muestra'!$D$8:$D$42))+1,""),ROW()-1576)),"")</f>
        <v>https://www.comunidad.madrid/tacp/resolucion/4002025</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Noticias</v>
      </c>
      <c r="C1587" s="85" t="str" cm="1">
        <f t="array" ref="C1587">IFERROR(INDEX('03.Muestra'!$F$8:$F$42,SMALL(IF("Página Web"='03.Muestra'!$D$8:$D$42,ROW('03.Muestra'!$F$8:$F$42)-MIN(ROW('03.Muestra'!$D$8:$D$42))+1,""),ROW()-1576)),"")</f>
        <v>https://www.comunidad.madrid/tacp/noticias</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Presentacion Electronica e Impresos</v>
      </c>
      <c r="C1588" s="85" t="str" cm="1">
        <f t="array" ref="C1588">IFERROR(INDEX('03.Muestra'!$F$8:$F$42,SMALL(IF("Página Web"='03.Muestra'!$D$8:$D$42,ROW('03.Muestra'!$F$8:$F$42)-MIN(ROW('03.Muestra'!$D$8:$D$42))+1,""),ROW()-1576)),"")</f>
        <v>https://www.comunidad.madrid/tacp/novedades/presentacion-electronica-e-impresos-normalizados</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Resolución número 5352025</v>
      </c>
      <c r="C1589" s="85" t="str" cm="1">
        <f t="array" ref="C1589">IFERROR(INDEX('03.Muestra'!$F$8:$F$42,SMALL(IF("Página Web"='03.Muestra'!$D$8:$D$42,ROW('03.Muestra'!$F$8:$F$42)-MIN(ROW('03.Muestra'!$D$8:$D$42))+1,""),ROW()-1576)),"")</f>
        <v>https://www.comunidad.madrid/tacp/resolucion/5352025</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XVII Jornada de coordinación de tribunales</v>
      </c>
      <c r="C1590" s="85" t="str" cm="1">
        <f t="array" ref="C1590">IFERROR(INDEX('03.Muestra'!$F$8:$F$42,SMALL(IF("Página Web"='03.Muestra'!$D$8:$D$42,ROW('03.Muestra'!$F$8:$F$42)-MIN(ROW('03.Muestra'!$D$8:$D$42))+1,""),ROW()-1576)),"")</f>
        <v>https://www.comunidad.madrid/es/tacp/xvii-jornada-de-coordinacion-de-tribunales</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Contacte con nosotros</v>
      </c>
      <c r="C1591" s="85" t="str" cm="1">
        <f t="array" ref="C1591">IFERROR(INDEX('03.Muestra'!$F$8:$F$42,SMALL(IF("Página Web"='03.Muestra'!$D$8:$D$42,ROW('03.Muestra'!$F$8:$F$42)-MIN(ROW('03.Muestra'!$D$8:$D$42))+1,""),ROW()-1576)),"")</f>
        <v>https://www.comunidad.madrid/es/tacp/contact</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https://www.comunidad.madrid/tacp/contacto</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Privacidad</v>
      </c>
      <c r="C1593" s="85" t="str" cm="1">
        <f t="array" ref="C1593">IFERROR(INDEX('03.Muestra'!$F$8:$F$42,SMALL(IF("Página Web"='03.Muestra'!$D$8:$D$42,ROW('03.Muestra'!$F$8:$F$42)-MIN(ROW('03.Muestra'!$D$8:$D$42))+1,""),ROW()-1576)),"")</f>
        <v>https://www.comunidad.madrid/tacp/privacidad</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https://www.comunidad.madrid/tacp/aviso-legal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https://www.comunidad.madrid/tacp/sitemap</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https://www.comunidad.madrid/tacp/accesibilidad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https://www.comunidad.madrid/tacp/</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Organización</v>
      </c>
      <c r="C1616" s="85" t="str" cm="1">
        <f t="array" ref="C1616">IFERROR(INDEX('03.Muestra'!$F$8:$F$42,SMALL(IF("Página Web"='03.Muestra'!$D$8:$D$42,ROW('03.Muestra'!$F$8:$F$42)-MIN(ROW('03.Muestra'!$D$8:$D$42))+1,""),ROW()-1614)),"")</f>
        <v>https://www.comunidad.madrid/tacp/el-tribunal/organizacion</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19</v>
      </c>
      <c r="I1616" s="91">
        <f ca="1">COUNTIF($D1615:INDIRECT("$D" &amp;  SUM(ROW()-1,'03.Muestra'!$D$45)-1),I1615)</f>
        <v>1</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Presentación electrónica e impresos normalizados</v>
      </c>
      <c r="C1617" s="85" t="str" cm="1">
        <f t="array" ref="C1617">IFERROR(INDEX('03.Muestra'!$F$8:$F$42,SMALL(IF("Página Web"='03.Muestra'!$D$8:$D$42,ROW('03.Muestra'!$F$8:$F$42)-MIN(ROW('03.Muestra'!$D$8:$D$42))+1,""),ROW()-1614)),"")</f>
        <v>https://www.comunidad.madrid/tacp/el-tribunal/presentacion-electronica-e-impresos-normalizados</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Preguntas frecuentes</v>
      </c>
      <c r="C1618" s="85" t="str" cm="1">
        <f t="array" ref="C1618">IFERROR(INDEX('03.Muestra'!$F$8:$F$42,SMALL(IF("Página Web"='03.Muestra'!$D$8:$D$42,ROW('03.Muestra'!$F$8:$F$42)-MIN(ROW('03.Muestra'!$D$8:$D$42))+1,""),ROW()-1614)),"")</f>
        <v>https://www.comunidad.madrid/tacp/faq-page</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(HISTÓRICO) Resoluciones de las reclamaciones de acceso a información pública</v>
      </c>
      <c r="C1619" s="85" t="str" cm="1">
        <f t="array" ref="C1619">IFERROR(INDEX('03.Muestra'!$F$8:$F$42,SMALL(IF("Página Web"='03.Muestra'!$D$8:$D$42,ROW('03.Muestra'!$F$8:$F$42)-MIN(ROW('03.Muestra'!$D$8:$D$42))+1,""),ROW()-1614)),"")</f>
        <v>https://www.comunidad.madrid/tacp/el-tribunal/historico-resoluciones-de-las-reclamaciones-de-acceso-informacion-publica</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Memorias</v>
      </c>
      <c r="C1620" s="85" t="str" cm="1">
        <f t="array" ref="C1620">IFERROR(INDEX('03.Muestra'!$F$8:$F$42,SMALL(IF("Página Web"='03.Muestra'!$D$8:$D$42,ROW('03.Muestra'!$F$8:$F$42)-MIN(ROW('03.Muestra'!$D$8:$D$42))+1,""),ROW()-1614)),"")</f>
        <v>https://www.comunidad.madrid/tacp/memorias</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Memoria Año 2021</v>
      </c>
      <c r="C1621" s="85" t="str" cm="1">
        <f t="array" ref="C1621">IFERROR(INDEX('03.Muestra'!$F$8:$F$42,SMALL(IF("Página Web"='03.Muestra'!$D$8:$D$42,ROW('03.Muestra'!$F$8:$F$42)-MIN(ROW('03.Muestra'!$D$8:$D$42))+1,""),ROW()-1614)),"")</f>
        <v>https://www.comunidad.madrid/tacp/publicaciones/memorias/memoria-del-tribunal-administrativo-de-contratacion-publica-de-la-comunidad</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Estudio</v>
      </c>
      <c r="C1622" s="85" t="str" cm="1">
        <f t="array" ref="C1622">IFERROR(INDEX('03.Muestra'!$F$8:$F$42,SMALL(IF("Página Web"='03.Muestra'!$D$8:$D$42,ROW('03.Muestra'!$F$8:$F$42)-MIN(ROW('03.Muestra'!$D$8:$D$42))+1,""),ROW()-1614)),"")</f>
        <v>https://www.comunidad.madrid/tacp/estudios</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 xml:space="preserve">Buscador de resoluciones </v>
      </c>
      <c r="C1623" s="85" t="str" cm="1">
        <f t="array" ref="C1623">IFERROR(INDEX('03.Muestra'!$F$8:$F$42,SMALL(IF("Página Web"='03.Muestra'!$D$8:$D$42,ROW('03.Muestra'!$F$8:$F$42)-MIN(ROW('03.Muestra'!$D$8:$D$42))+1,""),ROW()-1614)),"")</f>
        <v>https://www.comunidad.madrid/tacp/busquedaresoluciones</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Resolución número 4002025</v>
      </c>
      <c r="C1624" s="85" t="str" cm="1">
        <f t="array" ref="C1624">IFERROR(INDEX('03.Muestra'!$F$8:$F$42,SMALL(IF("Página Web"='03.Muestra'!$D$8:$D$42,ROW('03.Muestra'!$F$8:$F$42)-MIN(ROW('03.Muestra'!$D$8:$D$42))+1,""),ROW()-1614)),"")</f>
        <v>https://www.comunidad.madrid/tacp/resolucion/4002025</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Noticias</v>
      </c>
      <c r="C1625" s="85" t="str" cm="1">
        <f t="array" ref="C1625">IFERROR(INDEX('03.Muestra'!$F$8:$F$42,SMALL(IF("Página Web"='03.Muestra'!$D$8:$D$42,ROW('03.Muestra'!$F$8:$F$42)-MIN(ROW('03.Muestra'!$D$8:$D$42))+1,""),ROW()-1614)),"")</f>
        <v>https://www.comunidad.madrid/tacp/noticias</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Presentacion Electronica e Impresos</v>
      </c>
      <c r="C1626" s="85" t="str" cm="1">
        <f t="array" ref="C1626">IFERROR(INDEX('03.Muestra'!$F$8:$F$42,SMALL(IF("Página Web"='03.Muestra'!$D$8:$D$42,ROW('03.Muestra'!$F$8:$F$42)-MIN(ROW('03.Muestra'!$D$8:$D$42))+1,""),ROW()-1614)),"")</f>
        <v>https://www.comunidad.madrid/tacp/novedades/presentacion-electronica-e-impresos-normalizados</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Resolución número 5352025</v>
      </c>
      <c r="C1627" s="85" t="str" cm="1">
        <f t="array" ref="C1627">IFERROR(INDEX('03.Muestra'!$F$8:$F$42,SMALL(IF("Página Web"='03.Muestra'!$D$8:$D$42,ROW('03.Muestra'!$F$8:$F$42)-MIN(ROW('03.Muestra'!$D$8:$D$42))+1,""),ROW()-1614)),"")</f>
        <v>https://www.comunidad.madrid/tacp/resolucion/5352025</v>
      </c>
      <c r="D1627" s="99" t="s">
        <v>103</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XVII Jornada de coordinación de tribunales</v>
      </c>
      <c r="C1628" s="85" t="str" cm="1">
        <f t="array" ref="C1628">IFERROR(INDEX('03.Muestra'!$F$8:$F$42,SMALL(IF("Página Web"='03.Muestra'!$D$8:$D$42,ROW('03.Muestra'!$F$8:$F$42)-MIN(ROW('03.Muestra'!$D$8:$D$42))+1,""),ROW()-1614)),"")</f>
        <v>https://www.comunidad.madrid/es/tacp/xvii-jornada-de-coordinacion-de-tribunales</v>
      </c>
      <c r="D1628" s="99" t="s">
        <v>103</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Contacte con nosotros</v>
      </c>
      <c r="C1629" s="85" t="str" cm="1">
        <f t="array" ref="C1629">IFERROR(INDEX('03.Muestra'!$F$8:$F$42,SMALL(IF("Página Web"='03.Muestra'!$D$8:$D$42,ROW('03.Muestra'!$F$8:$F$42)-MIN(ROW('03.Muestra'!$D$8:$D$42))+1,""),ROW()-1614)),"")</f>
        <v>https://www.comunidad.madrid/es/tacp/contact</v>
      </c>
      <c r="D1629" s="99" t="s">
        <v>93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https://www.comunidad.madrid/tacp/contacto</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Privacidad</v>
      </c>
      <c r="C1631" s="85" t="str" cm="1">
        <f t="array" ref="C1631">IFERROR(INDEX('03.Muestra'!$F$8:$F$42,SMALL(IF("Página Web"='03.Muestra'!$D$8:$D$42,ROW('03.Muestra'!$F$8:$F$42)-MIN(ROW('03.Muestra'!$D$8:$D$42))+1,""),ROW()-1614)),"")</f>
        <v>https://www.comunidad.madrid/tacp/privacidad</v>
      </c>
      <c r="D1631" s="99" t="s">
        <v>103</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https://www.comunidad.madrid/tacp/aviso-legal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https://www.comunidad.madrid/tacp/sitemap</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https://www.comunidad.madrid/tacp/accesibilidad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https://www.comunidad.madrid/tacp/</v>
      </c>
      <c r="D1653" s="99" t="s">
        <v>103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Organización</v>
      </c>
      <c r="C1654" s="85" t="str" cm="1">
        <f t="array" ref="C1654">IFERROR(INDEX('03.Muestra'!$F$8:$F$42,SMALL(IF("Página Web"='03.Muestra'!$D$8:$D$42,ROW('03.Muestra'!$F$8:$F$42)-MIN(ROW('03.Muestra'!$D$8:$D$42))+1,""),ROW()-1652)),"")</f>
        <v>https://www.comunidad.madrid/tacp/el-tribunal/organizacion</v>
      </c>
      <c r="D1654" s="99" t="s">
        <v>103</v>
      </c>
      <c r="E1654" s="79" t="str">
        <f t="shared" si="86"/>
        <v/>
      </c>
      <c r="F1654" s="91">
        <f ca="1">COUNTIF($D1653:INDIRECT("$D" &amp;  SUM(ROW()-1,'03.Muestra'!$D$45)-1),F1653)</f>
        <v>0</v>
      </c>
      <c r="G1654" s="91">
        <f ca="1">COUNTIF($D1653:INDIRECT("$D" &amp;  SUM(ROW()-1,'03.Muestra'!$D$45)-1),G1653)</f>
        <v>0</v>
      </c>
      <c r="H1654" s="91">
        <f ca="1">COUNTIF($D1653:INDIRECT("$D" &amp;  SUM(ROW()-1,'03.Muestra'!$D$45)-1),H1653)</f>
        <v>18</v>
      </c>
      <c r="I1654" s="91">
        <f ca="1">COUNTIF($D1653:INDIRECT("$D" &amp;  SUM(ROW()-1,'03.Muestra'!$D$45)-1),I1653)</f>
        <v>2</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Presentación electrónica e impresos normalizados</v>
      </c>
      <c r="C1655" s="85" t="str" cm="1">
        <f t="array" ref="C1655">IFERROR(INDEX('03.Muestra'!$F$8:$F$42,SMALL(IF("Página Web"='03.Muestra'!$D$8:$D$42,ROW('03.Muestra'!$F$8:$F$42)-MIN(ROW('03.Muestra'!$D$8:$D$42))+1,""),ROW()-1652)),"")</f>
        <v>https://www.comunidad.madrid/tacp/el-tribunal/presentacion-electronica-e-impresos-normalizados</v>
      </c>
      <c r="D1655" s="99" t="s">
        <v>103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Preguntas frecuentes</v>
      </c>
      <c r="C1656" s="85" t="str" cm="1">
        <f t="array" ref="C1656">IFERROR(INDEX('03.Muestra'!$F$8:$F$42,SMALL(IF("Página Web"='03.Muestra'!$D$8:$D$42,ROW('03.Muestra'!$F$8:$F$42)-MIN(ROW('03.Muestra'!$D$8:$D$42))+1,""),ROW()-1652)),"")</f>
        <v>https://www.comunidad.madrid/tacp/faq-page</v>
      </c>
      <c r="D1656" s="99" t="s">
        <v>103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(HISTÓRICO) Resoluciones de las reclamaciones de acceso a información pública</v>
      </c>
      <c r="C1657" s="85" t="str" cm="1">
        <f t="array" ref="C1657">IFERROR(INDEX('03.Muestra'!$F$8:$F$42,SMALL(IF("Página Web"='03.Muestra'!$D$8:$D$42,ROW('03.Muestra'!$F$8:$F$42)-MIN(ROW('03.Muestra'!$D$8:$D$42))+1,""),ROW()-1652)),"")</f>
        <v>https://www.comunidad.madrid/tacp/el-tribunal/historico-resoluciones-de-las-reclamaciones-de-acceso-informacion-publica</v>
      </c>
      <c r="D1657" s="99" t="s">
        <v>103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Memorias</v>
      </c>
      <c r="C1658" s="85" t="str" cm="1">
        <f t="array" ref="C1658">IFERROR(INDEX('03.Muestra'!$F$8:$F$42,SMALL(IF("Página Web"='03.Muestra'!$D$8:$D$42,ROW('03.Muestra'!$F$8:$F$42)-MIN(ROW('03.Muestra'!$D$8:$D$42))+1,""),ROW()-1652)),"")</f>
        <v>https://www.comunidad.madrid/tacp/memorias</v>
      </c>
      <c r="D1658" s="99" t="s">
        <v>103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Memoria Año 2021</v>
      </c>
      <c r="C1659" s="85" t="str" cm="1">
        <f t="array" ref="C1659">IFERROR(INDEX('03.Muestra'!$F$8:$F$42,SMALL(IF("Página Web"='03.Muestra'!$D$8:$D$42,ROW('03.Muestra'!$F$8:$F$42)-MIN(ROW('03.Muestra'!$D$8:$D$42))+1,""),ROW()-1652)),"")</f>
        <v>https://www.comunidad.madrid/tacp/publicaciones/memorias/memoria-del-tribunal-administrativo-de-contratacion-publica-de-la-comunidad</v>
      </c>
      <c r="D1659" s="99" t="s">
        <v>103</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Estudio</v>
      </c>
      <c r="C1660" s="85" t="str" cm="1">
        <f t="array" ref="C1660">IFERROR(INDEX('03.Muestra'!$F$8:$F$42,SMALL(IF("Página Web"='03.Muestra'!$D$8:$D$42,ROW('03.Muestra'!$F$8:$F$42)-MIN(ROW('03.Muestra'!$D$8:$D$42))+1,""),ROW()-1652)),"")</f>
        <v>https://www.comunidad.madrid/tacp/estudios</v>
      </c>
      <c r="D1660" s="99" t="s">
        <v>103</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 xml:space="preserve">Buscador de resoluciones </v>
      </c>
      <c r="C1661" s="85" t="str" cm="1">
        <f t="array" ref="C1661">IFERROR(INDEX('03.Muestra'!$F$8:$F$42,SMALL(IF("Página Web"='03.Muestra'!$D$8:$D$42,ROW('03.Muestra'!$F$8:$F$42)-MIN(ROW('03.Muestra'!$D$8:$D$42))+1,""),ROW()-1652)),"")</f>
        <v>https://www.comunidad.madrid/tacp/busquedaresoluciones</v>
      </c>
      <c r="D1661" s="99" t="s">
        <v>93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Resolución número 4002025</v>
      </c>
      <c r="C1662" s="85" t="str" cm="1">
        <f t="array" ref="C1662">IFERROR(INDEX('03.Muestra'!$F$8:$F$42,SMALL(IF("Página Web"='03.Muestra'!$D$8:$D$42,ROW('03.Muestra'!$F$8:$F$42)-MIN(ROW('03.Muestra'!$D$8:$D$42))+1,""),ROW()-1652)),"")</f>
        <v>https://www.comunidad.madrid/tacp/resolucion/4002025</v>
      </c>
      <c r="D1662" s="99" t="s">
        <v>103</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Noticias</v>
      </c>
      <c r="C1663" s="85" t="str" cm="1">
        <f t="array" ref="C1663">IFERROR(INDEX('03.Muestra'!$F$8:$F$42,SMALL(IF("Página Web"='03.Muestra'!$D$8:$D$42,ROW('03.Muestra'!$F$8:$F$42)-MIN(ROW('03.Muestra'!$D$8:$D$42))+1,""),ROW()-1652)),"")</f>
        <v>https://www.comunidad.madrid/tacp/noticias</v>
      </c>
      <c r="D1663" s="99" t="s">
        <v>103</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Presentacion Electronica e Impresos</v>
      </c>
      <c r="C1664" s="85" t="str" cm="1">
        <f t="array" ref="C1664">IFERROR(INDEX('03.Muestra'!$F$8:$F$42,SMALL(IF("Página Web"='03.Muestra'!$D$8:$D$42,ROW('03.Muestra'!$F$8:$F$42)-MIN(ROW('03.Muestra'!$D$8:$D$42))+1,""),ROW()-1652)),"")</f>
        <v>https://www.comunidad.madrid/tacp/novedades/presentacion-electronica-e-impresos-normalizados</v>
      </c>
      <c r="D1664" s="99" t="s">
        <v>103</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Resolución número 5352025</v>
      </c>
      <c r="C1665" s="85" t="str" cm="1">
        <f t="array" ref="C1665">IFERROR(INDEX('03.Muestra'!$F$8:$F$42,SMALL(IF("Página Web"='03.Muestra'!$D$8:$D$42,ROW('03.Muestra'!$F$8:$F$42)-MIN(ROW('03.Muestra'!$D$8:$D$42))+1,""),ROW()-1652)),"")</f>
        <v>https://www.comunidad.madrid/tacp/resolucion/5352025</v>
      </c>
      <c r="D1665" s="99" t="s">
        <v>103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XVII Jornada de coordinación de tribunales</v>
      </c>
      <c r="C1666" s="85" t="str" cm="1">
        <f t="array" ref="C1666">IFERROR(INDEX('03.Muestra'!$F$8:$F$42,SMALL(IF("Página Web"='03.Muestra'!$D$8:$D$42,ROW('03.Muestra'!$F$8:$F$42)-MIN(ROW('03.Muestra'!$D$8:$D$42))+1,""),ROW()-1652)),"")</f>
        <v>https://www.comunidad.madrid/es/tacp/xvii-jornada-de-coordinacion-de-tribunales</v>
      </c>
      <c r="D1666" s="99" t="s">
        <v>103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Contacte con nosotros</v>
      </c>
      <c r="C1667" s="85" t="str" cm="1">
        <f t="array" ref="C1667">IFERROR(INDEX('03.Muestra'!$F$8:$F$42,SMALL(IF("Página Web"='03.Muestra'!$D$8:$D$42,ROW('03.Muestra'!$F$8:$F$42)-MIN(ROW('03.Muestra'!$D$8:$D$42))+1,""),ROW()-1652)),"")</f>
        <v>https://www.comunidad.madrid/es/tacp/contact</v>
      </c>
      <c r="D1667" s="99" t="s">
        <v>93</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https://www.comunidad.madrid/tacp/contacto</v>
      </c>
      <c r="D1668" s="99" t="s">
        <v>103</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Privacidad</v>
      </c>
      <c r="C1669" s="85" t="str" cm="1">
        <f t="array" ref="C1669">IFERROR(INDEX('03.Muestra'!$F$8:$F$42,SMALL(IF("Página Web"='03.Muestra'!$D$8:$D$42,ROW('03.Muestra'!$F$8:$F$42)-MIN(ROW('03.Muestra'!$D$8:$D$42))+1,""),ROW()-1652)),"")</f>
        <v>https://www.comunidad.madrid/tacp/privacidad</v>
      </c>
      <c r="D1669" s="99" t="s">
        <v>103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https://www.comunidad.madrid/tacp/aviso-legal</v>
      </c>
      <c r="D1670" s="99" t="s">
        <v>103</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https://www.comunidad.madrid/tacp/sitemap</v>
      </c>
      <c r="D1671" s="99" t="s">
        <v>103</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https://www.comunidad.madrid/tacp/accesibilidad</v>
      </c>
      <c r="D1672" s="99" t="s">
        <v>103</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https://www.comunidad.madrid/tacp/</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Organización</v>
      </c>
      <c r="C1692" s="85" t="str" cm="1">
        <f t="array" ref="C1692">IFERROR(INDEX('03.Muestra'!$F$8:$F$42,SMALL(IF("Página Web"='03.Muestra'!$D$8:$D$42,ROW('03.Muestra'!$F$8:$F$42)-MIN(ROW('03.Muestra'!$D$8:$D$42))+1,""),ROW()-1690)),"")</f>
        <v>https://www.comunidad.madrid/tacp/el-tribunal/organizacion</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19</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Presentación electrónica e impresos normalizados</v>
      </c>
      <c r="C1693" s="85" t="str" cm="1">
        <f t="array" ref="C1693">IFERROR(INDEX('03.Muestra'!$F$8:$F$42,SMALL(IF("Página Web"='03.Muestra'!$D$8:$D$42,ROW('03.Muestra'!$F$8:$F$42)-MIN(ROW('03.Muestra'!$D$8:$D$42))+1,""),ROW()-1690)),"")</f>
        <v>https://www.comunidad.madrid/tacp/el-tribunal/presentacion-electronica-e-impresos-normalizados</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Preguntas frecuentes</v>
      </c>
      <c r="C1694" s="85" t="str" cm="1">
        <f t="array" ref="C1694">IFERROR(INDEX('03.Muestra'!$F$8:$F$42,SMALL(IF("Página Web"='03.Muestra'!$D$8:$D$42,ROW('03.Muestra'!$F$8:$F$42)-MIN(ROW('03.Muestra'!$D$8:$D$42))+1,""),ROW()-1690)),"")</f>
        <v>https://www.comunidad.madrid/tacp/faq-page</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(HISTÓRICO) Resoluciones de las reclamaciones de acceso a información pública</v>
      </c>
      <c r="C1695" s="85" t="str" cm="1">
        <f t="array" ref="C1695">IFERROR(INDEX('03.Muestra'!$F$8:$F$42,SMALL(IF("Página Web"='03.Muestra'!$D$8:$D$42,ROW('03.Muestra'!$F$8:$F$42)-MIN(ROW('03.Muestra'!$D$8:$D$42))+1,""),ROW()-1690)),"")</f>
        <v>https://www.comunidad.madrid/tacp/el-tribunal/historico-resoluciones-de-las-reclamaciones-de-acceso-informacion-publica</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Memorias</v>
      </c>
      <c r="C1696" s="85" t="str" cm="1">
        <f t="array" ref="C1696">IFERROR(INDEX('03.Muestra'!$F$8:$F$42,SMALL(IF("Página Web"='03.Muestra'!$D$8:$D$42,ROW('03.Muestra'!$F$8:$F$42)-MIN(ROW('03.Muestra'!$D$8:$D$42))+1,""),ROW()-1690)),"")</f>
        <v>https://www.comunidad.madrid/tacp/memorias</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Memoria Año 2021</v>
      </c>
      <c r="C1697" s="85" t="str" cm="1">
        <f t="array" ref="C1697">IFERROR(INDEX('03.Muestra'!$F$8:$F$42,SMALL(IF("Página Web"='03.Muestra'!$D$8:$D$42,ROW('03.Muestra'!$F$8:$F$42)-MIN(ROW('03.Muestra'!$D$8:$D$42))+1,""),ROW()-1690)),"")</f>
        <v>https://www.comunidad.madrid/tacp/publicaciones/memorias/memoria-del-tribunal-administrativo-de-contratacion-publica-de-la-comunidad</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Estudio</v>
      </c>
      <c r="C1698" s="85" t="str" cm="1">
        <f t="array" ref="C1698">IFERROR(INDEX('03.Muestra'!$F$8:$F$42,SMALL(IF("Página Web"='03.Muestra'!$D$8:$D$42,ROW('03.Muestra'!$F$8:$F$42)-MIN(ROW('03.Muestra'!$D$8:$D$42))+1,""),ROW()-1690)),"")</f>
        <v>https://www.comunidad.madrid/tacp/estudios</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 xml:space="preserve">Buscador de resoluciones </v>
      </c>
      <c r="C1699" s="85" t="str" cm="1">
        <f t="array" ref="C1699">IFERROR(INDEX('03.Muestra'!$F$8:$F$42,SMALL(IF("Página Web"='03.Muestra'!$D$8:$D$42,ROW('03.Muestra'!$F$8:$F$42)-MIN(ROW('03.Muestra'!$D$8:$D$42))+1,""),ROW()-1690)),"")</f>
        <v>https://www.comunidad.madrid/tacp/busquedaresoluciones</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Resolución número 4002025</v>
      </c>
      <c r="C1700" s="85" t="str" cm="1">
        <f t="array" ref="C1700">IFERROR(INDEX('03.Muestra'!$F$8:$F$42,SMALL(IF("Página Web"='03.Muestra'!$D$8:$D$42,ROW('03.Muestra'!$F$8:$F$42)-MIN(ROW('03.Muestra'!$D$8:$D$42))+1,""),ROW()-1690)),"")</f>
        <v>https://www.comunidad.madrid/tacp/resolucion/4002025</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Noticias</v>
      </c>
      <c r="C1701" s="85" t="str" cm="1">
        <f t="array" ref="C1701">IFERROR(INDEX('03.Muestra'!$F$8:$F$42,SMALL(IF("Página Web"='03.Muestra'!$D$8:$D$42,ROW('03.Muestra'!$F$8:$F$42)-MIN(ROW('03.Muestra'!$D$8:$D$42))+1,""),ROW()-1690)),"")</f>
        <v>https://www.comunidad.madrid/tacp/noticias</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Presentacion Electronica e Impresos</v>
      </c>
      <c r="C1702" s="85" t="str" cm="1">
        <f t="array" ref="C1702">IFERROR(INDEX('03.Muestra'!$F$8:$F$42,SMALL(IF("Página Web"='03.Muestra'!$D$8:$D$42,ROW('03.Muestra'!$F$8:$F$42)-MIN(ROW('03.Muestra'!$D$8:$D$42))+1,""),ROW()-1690)),"")</f>
        <v>https://www.comunidad.madrid/tacp/novedades/presentacion-electronica-e-impresos-normalizados</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Resolución número 5352025</v>
      </c>
      <c r="C1703" s="85" t="str" cm="1">
        <f t="array" ref="C1703">IFERROR(INDEX('03.Muestra'!$F$8:$F$42,SMALL(IF("Página Web"='03.Muestra'!$D$8:$D$42,ROW('03.Muestra'!$F$8:$F$42)-MIN(ROW('03.Muestra'!$D$8:$D$42))+1,""),ROW()-1690)),"")</f>
        <v>https://www.comunidad.madrid/tacp/resolucion/5352025</v>
      </c>
      <c r="D1703" s="99" t="s">
        <v>103</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XVII Jornada de coordinación de tribunales</v>
      </c>
      <c r="C1704" s="85" t="str" cm="1">
        <f t="array" ref="C1704">IFERROR(INDEX('03.Muestra'!$F$8:$F$42,SMALL(IF("Página Web"='03.Muestra'!$D$8:$D$42,ROW('03.Muestra'!$F$8:$F$42)-MIN(ROW('03.Muestra'!$D$8:$D$42))+1,""),ROW()-1690)),"")</f>
        <v>https://www.comunidad.madrid/es/tacp/xvii-jornada-de-coordinacion-de-tribunales</v>
      </c>
      <c r="D1704" s="99" t="s">
        <v>103</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Contacte con nosotros</v>
      </c>
      <c r="C1705" s="85" t="str" cm="1">
        <f t="array" ref="C1705">IFERROR(INDEX('03.Muestra'!$F$8:$F$42,SMALL(IF("Página Web"='03.Muestra'!$D$8:$D$42,ROW('03.Muestra'!$F$8:$F$42)-MIN(ROW('03.Muestra'!$D$8:$D$42))+1,""),ROW()-1690)),"")</f>
        <v>https://www.comunidad.madrid/es/tacp/contact</v>
      </c>
      <c r="D1705" s="99" t="s">
        <v>93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https://www.comunidad.madrid/tacp/contacto</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Privacidad</v>
      </c>
      <c r="C1707" s="85" t="str" cm="1">
        <f t="array" ref="C1707">IFERROR(INDEX('03.Muestra'!$F$8:$F$42,SMALL(IF("Página Web"='03.Muestra'!$D$8:$D$42,ROW('03.Muestra'!$F$8:$F$42)-MIN(ROW('03.Muestra'!$D$8:$D$42))+1,""),ROW()-1690)),"")</f>
        <v>https://www.comunidad.madrid/tacp/privacidad</v>
      </c>
      <c r="D1707" s="99" t="s">
        <v>103</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https://www.comunidad.madrid/tacp/aviso-legal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https://www.comunidad.madrid/tacp/sitemap</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https://www.comunidad.madrid/tacp/accesibilidad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https://www.comunidad.madrid/tacp/</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Organización</v>
      </c>
      <c r="C1730" s="85" t="str" cm="1">
        <f t="array" ref="C1730">IFERROR(INDEX('03.Muestra'!$F$8:$F$42,SMALL(IF("Página Web"='03.Muestra'!$D$8:$D$42,ROW('03.Muestra'!$F$8:$F$42)-MIN(ROW('03.Muestra'!$D$8:$D$42))+1,""),ROW()-1728)),"")</f>
        <v>https://www.comunidad.madrid/tacp/el-tribunal/organizacion</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19</v>
      </c>
      <c r="I1730" s="91">
        <f ca="1">COUNTIF($D1729:INDIRECT("$D" &amp;  SUM(ROW()-1,'03.Muestra'!$D$45)-1),I1729)</f>
        <v>0</v>
      </c>
      <c r="J1730" s="91">
        <f ca="1">COUNTIF($D1729:INDIRECT("$D" &amp;  SUM(ROW()-1,'03.Muestra'!$D$45)-1),J1729)</f>
        <v>1</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Presentación electrónica e impresos normalizados</v>
      </c>
      <c r="C1731" s="85" t="str" cm="1">
        <f t="array" ref="C1731">IFERROR(INDEX('03.Muestra'!$F$8:$F$42,SMALL(IF("Página Web"='03.Muestra'!$D$8:$D$42,ROW('03.Muestra'!$F$8:$F$42)-MIN(ROW('03.Muestra'!$D$8:$D$42))+1,""),ROW()-1728)),"")</f>
        <v>https://www.comunidad.madrid/tacp/el-tribunal/presentacion-electronica-e-impresos-normalizados</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Preguntas frecuentes</v>
      </c>
      <c r="C1732" s="85" t="str" cm="1">
        <f t="array" ref="C1732">IFERROR(INDEX('03.Muestra'!$F$8:$F$42,SMALL(IF("Página Web"='03.Muestra'!$D$8:$D$42,ROW('03.Muestra'!$F$8:$F$42)-MIN(ROW('03.Muestra'!$D$8:$D$42))+1,""),ROW()-1728)),"")</f>
        <v>https://www.comunidad.madrid/tacp/faq-page</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(HISTÓRICO) Resoluciones de las reclamaciones de acceso a información pública</v>
      </c>
      <c r="C1733" s="85" t="str" cm="1">
        <f t="array" ref="C1733">IFERROR(INDEX('03.Muestra'!$F$8:$F$42,SMALL(IF("Página Web"='03.Muestra'!$D$8:$D$42,ROW('03.Muestra'!$F$8:$F$42)-MIN(ROW('03.Muestra'!$D$8:$D$42))+1,""),ROW()-1728)),"")</f>
        <v>https://www.comunidad.madrid/tacp/el-tribunal/historico-resoluciones-de-las-reclamaciones-de-acceso-informacion-publica</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Memorias</v>
      </c>
      <c r="C1734" s="85" t="str" cm="1">
        <f t="array" ref="C1734">IFERROR(INDEX('03.Muestra'!$F$8:$F$42,SMALL(IF("Página Web"='03.Muestra'!$D$8:$D$42,ROW('03.Muestra'!$F$8:$F$42)-MIN(ROW('03.Muestra'!$D$8:$D$42))+1,""),ROW()-1728)),"")</f>
        <v>https://www.comunidad.madrid/tacp/memorias</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Memoria Año 2021</v>
      </c>
      <c r="C1735" s="85" t="str" cm="1">
        <f t="array" ref="C1735">IFERROR(INDEX('03.Muestra'!$F$8:$F$42,SMALL(IF("Página Web"='03.Muestra'!$D$8:$D$42,ROW('03.Muestra'!$F$8:$F$42)-MIN(ROW('03.Muestra'!$D$8:$D$42))+1,""),ROW()-1728)),"")</f>
        <v>https://www.comunidad.madrid/tacp/publicaciones/memorias/memoria-del-tribunal-administrativo-de-contratacion-publica-de-la-comunidad</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Estudio</v>
      </c>
      <c r="C1736" s="85" t="str" cm="1">
        <f t="array" ref="C1736">IFERROR(INDEX('03.Muestra'!$F$8:$F$42,SMALL(IF("Página Web"='03.Muestra'!$D$8:$D$42,ROW('03.Muestra'!$F$8:$F$42)-MIN(ROW('03.Muestra'!$D$8:$D$42))+1,""),ROW()-1728)),"")</f>
        <v>https://www.comunidad.madrid/tacp/estudios</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 xml:space="preserve">Buscador de resoluciones </v>
      </c>
      <c r="C1737" s="85" t="str" cm="1">
        <f t="array" ref="C1737">IFERROR(INDEX('03.Muestra'!$F$8:$F$42,SMALL(IF("Página Web"='03.Muestra'!$D$8:$D$42,ROW('03.Muestra'!$F$8:$F$42)-MIN(ROW('03.Muestra'!$D$8:$D$42))+1,""),ROW()-1728)),"")</f>
        <v>https://www.comunidad.madrid/tacp/busquedaresoluciones</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Resolución número 4002025</v>
      </c>
      <c r="C1738" s="85" t="str" cm="1">
        <f t="array" ref="C1738">IFERROR(INDEX('03.Muestra'!$F$8:$F$42,SMALL(IF("Página Web"='03.Muestra'!$D$8:$D$42,ROW('03.Muestra'!$F$8:$F$42)-MIN(ROW('03.Muestra'!$D$8:$D$42))+1,""),ROW()-1728)),"")</f>
        <v>https://www.comunidad.madrid/tacp/resolucion/4002025</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Noticias</v>
      </c>
      <c r="C1739" s="85" t="str" cm="1">
        <f t="array" ref="C1739">IFERROR(INDEX('03.Muestra'!$F$8:$F$42,SMALL(IF("Página Web"='03.Muestra'!$D$8:$D$42,ROW('03.Muestra'!$F$8:$F$42)-MIN(ROW('03.Muestra'!$D$8:$D$42))+1,""),ROW()-1728)),"")</f>
        <v>https://www.comunidad.madrid/tacp/noticias</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Presentacion Electronica e Impresos</v>
      </c>
      <c r="C1740" s="85" t="str" cm="1">
        <f t="array" ref="C1740">IFERROR(INDEX('03.Muestra'!$F$8:$F$42,SMALL(IF("Página Web"='03.Muestra'!$D$8:$D$42,ROW('03.Muestra'!$F$8:$F$42)-MIN(ROW('03.Muestra'!$D$8:$D$42))+1,""),ROW()-1728)),"")</f>
        <v>https://www.comunidad.madrid/tacp/novedades/presentacion-electronica-e-impresos-normalizados</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Resolución número 5352025</v>
      </c>
      <c r="C1741" s="85" t="str" cm="1">
        <f t="array" ref="C1741">IFERROR(INDEX('03.Muestra'!$F$8:$F$42,SMALL(IF("Página Web"='03.Muestra'!$D$8:$D$42,ROW('03.Muestra'!$F$8:$F$42)-MIN(ROW('03.Muestra'!$D$8:$D$42))+1,""),ROW()-1728)),"")</f>
        <v>https://www.comunidad.madrid/tacp/resolucion/5352025</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XVII Jornada de coordinación de tribunales</v>
      </c>
      <c r="C1742" s="85" t="str" cm="1">
        <f t="array" ref="C1742">IFERROR(INDEX('03.Muestra'!$F$8:$F$42,SMALL(IF("Página Web"='03.Muestra'!$D$8:$D$42,ROW('03.Muestra'!$F$8:$F$42)-MIN(ROW('03.Muestra'!$D$8:$D$42))+1,""),ROW()-1728)),"")</f>
        <v>https://www.comunidad.madrid/es/tacp/xvii-jornada-de-coordinacion-de-tribunales</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Contacte con nosotros</v>
      </c>
      <c r="C1743" s="85" t="str" cm="1">
        <f t="array" ref="C1743">IFERROR(INDEX('03.Muestra'!$F$8:$F$42,SMALL(IF("Página Web"='03.Muestra'!$D$8:$D$42,ROW('03.Muestra'!$F$8:$F$42)-MIN(ROW('03.Muestra'!$D$8:$D$42))+1,""),ROW()-1728)),"")</f>
        <v>https://www.comunidad.madrid/es/tacp/contact</v>
      </c>
      <c r="D1743" s="99" t="s">
        <v>91</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https://www.comunidad.madrid/tacp/contacto</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Privacidad</v>
      </c>
      <c r="C1745" s="85" t="str" cm="1">
        <f t="array" ref="C1745">IFERROR(INDEX('03.Muestra'!$F$8:$F$42,SMALL(IF("Página Web"='03.Muestra'!$D$8:$D$42,ROW('03.Muestra'!$F$8:$F$42)-MIN(ROW('03.Muestra'!$D$8:$D$42))+1,""),ROW()-1728)),"")</f>
        <v>https://www.comunidad.madrid/tacp/privacidad</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https://www.comunidad.madrid/tacp/aviso-legal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https://www.comunidad.madrid/tacp/sitemap</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https://www.comunidad.madrid/tacp/accesibilidad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https://www.comunidad.madrid/tacp/</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Organización</v>
      </c>
      <c r="C1768" s="85" t="str" cm="1">
        <f t="array" ref="C1768">IFERROR(INDEX('03.Muestra'!$F$8:$F$42,SMALL(IF("Página Web"='03.Muestra'!$D$8:$D$42,ROW('03.Muestra'!$F$8:$F$42)-MIN(ROW('03.Muestra'!$D$8:$D$42))+1,""),ROW()-1766)),"")</f>
        <v>https://www.comunidad.madrid/tacp/el-tribunal/organizacion</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Presentación electrónica e impresos normalizados</v>
      </c>
      <c r="C1769" s="85" t="str" cm="1">
        <f t="array" ref="C1769">IFERROR(INDEX('03.Muestra'!$F$8:$F$42,SMALL(IF("Página Web"='03.Muestra'!$D$8:$D$42,ROW('03.Muestra'!$F$8:$F$42)-MIN(ROW('03.Muestra'!$D$8:$D$42))+1,""),ROW()-1766)),"")</f>
        <v>https://www.comunidad.madrid/tacp/el-tribunal/presentacion-electronica-e-impresos-normalizados</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Preguntas frecuentes</v>
      </c>
      <c r="C1770" s="85" t="str" cm="1">
        <f t="array" ref="C1770">IFERROR(INDEX('03.Muestra'!$F$8:$F$42,SMALL(IF("Página Web"='03.Muestra'!$D$8:$D$42,ROW('03.Muestra'!$F$8:$F$42)-MIN(ROW('03.Muestra'!$D$8:$D$42))+1,""),ROW()-1766)),"")</f>
        <v>https://www.comunidad.madrid/tacp/faq-page</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(HISTÓRICO) Resoluciones de las reclamaciones de acceso a información pública</v>
      </c>
      <c r="C1771" s="85" t="str" cm="1">
        <f t="array" ref="C1771">IFERROR(INDEX('03.Muestra'!$F$8:$F$42,SMALL(IF("Página Web"='03.Muestra'!$D$8:$D$42,ROW('03.Muestra'!$F$8:$F$42)-MIN(ROW('03.Muestra'!$D$8:$D$42))+1,""),ROW()-1766)),"")</f>
        <v>https://www.comunidad.madrid/tacp/el-tribunal/historico-resoluciones-de-las-reclamaciones-de-acceso-informacion-publica</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Memorias</v>
      </c>
      <c r="C1772" s="85" t="str" cm="1">
        <f t="array" ref="C1772">IFERROR(INDEX('03.Muestra'!$F$8:$F$42,SMALL(IF("Página Web"='03.Muestra'!$D$8:$D$42,ROW('03.Muestra'!$F$8:$F$42)-MIN(ROW('03.Muestra'!$D$8:$D$42))+1,""),ROW()-1766)),"")</f>
        <v>https://www.comunidad.madrid/tacp/memorias</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Memoria Año 2021</v>
      </c>
      <c r="C1773" s="85" t="str" cm="1">
        <f t="array" ref="C1773">IFERROR(INDEX('03.Muestra'!$F$8:$F$42,SMALL(IF("Página Web"='03.Muestra'!$D$8:$D$42,ROW('03.Muestra'!$F$8:$F$42)-MIN(ROW('03.Muestra'!$D$8:$D$42))+1,""),ROW()-1766)),"")</f>
        <v>https://www.comunidad.madrid/tacp/publicaciones/memorias/memoria-del-tribunal-administrativo-de-contratacion-publica-de-la-comunidad</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Estudio</v>
      </c>
      <c r="C1774" s="85" t="str" cm="1">
        <f t="array" ref="C1774">IFERROR(INDEX('03.Muestra'!$F$8:$F$42,SMALL(IF("Página Web"='03.Muestra'!$D$8:$D$42,ROW('03.Muestra'!$F$8:$F$42)-MIN(ROW('03.Muestra'!$D$8:$D$42))+1,""),ROW()-1766)),"")</f>
        <v>https://www.comunidad.madrid/tacp/estudios</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 xml:space="preserve">Buscador de resoluciones </v>
      </c>
      <c r="C1775" s="85" t="str" cm="1">
        <f t="array" ref="C1775">IFERROR(INDEX('03.Muestra'!$F$8:$F$42,SMALL(IF("Página Web"='03.Muestra'!$D$8:$D$42,ROW('03.Muestra'!$F$8:$F$42)-MIN(ROW('03.Muestra'!$D$8:$D$42))+1,""),ROW()-1766)),"")</f>
        <v>https://www.comunidad.madrid/tacp/busquedaresoluciones</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Resolución número 4002025</v>
      </c>
      <c r="C1776" s="85" t="str" cm="1">
        <f t="array" ref="C1776">IFERROR(INDEX('03.Muestra'!$F$8:$F$42,SMALL(IF("Página Web"='03.Muestra'!$D$8:$D$42,ROW('03.Muestra'!$F$8:$F$42)-MIN(ROW('03.Muestra'!$D$8:$D$42))+1,""),ROW()-1766)),"")</f>
        <v>https://www.comunidad.madrid/tacp/resolucion/4002025</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Noticias</v>
      </c>
      <c r="C1777" s="85" t="str" cm="1">
        <f t="array" ref="C1777">IFERROR(INDEX('03.Muestra'!$F$8:$F$42,SMALL(IF("Página Web"='03.Muestra'!$D$8:$D$42,ROW('03.Muestra'!$F$8:$F$42)-MIN(ROW('03.Muestra'!$D$8:$D$42))+1,""),ROW()-1766)),"")</f>
        <v>https://www.comunidad.madrid/tacp/noticias</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Presentacion Electronica e Impresos</v>
      </c>
      <c r="C1778" s="85" t="str" cm="1">
        <f t="array" ref="C1778">IFERROR(INDEX('03.Muestra'!$F$8:$F$42,SMALL(IF("Página Web"='03.Muestra'!$D$8:$D$42,ROW('03.Muestra'!$F$8:$F$42)-MIN(ROW('03.Muestra'!$D$8:$D$42))+1,""),ROW()-1766)),"")</f>
        <v>https://www.comunidad.madrid/tacp/novedades/presentacion-electronica-e-impresos-normalizados</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Resolución número 5352025</v>
      </c>
      <c r="C1779" s="85" t="str" cm="1">
        <f t="array" ref="C1779">IFERROR(INDEX('03.Muestra'!$F$8:$F$42,SMALL(IF("Página Web"='03.Muestra'!$D$8:$D$42,ROW('03.Muestra'!$F$8:$F$42)-MIN(ROW('03.Muestra'!$D$8:$D$42))+1,""),ROW()-1766)),"")</f>
        <v>https://www.comunidad.madrid/tacp/resolucion/5352025</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XVII Jornada de coordinación de tribunales</v>
      </c>
      <c r="C1780" s="85" t="str" cm="1">
        <f t="array" ref="C1780">IFERROR(INDEX('03.Muestra'!$F$8:$F$42,SMALL(IF("Página Web"='03.Muestra'!$D$8:$D$42,ROW('03.Muestra'!$F$8:$F$42)-MIN(ROW('03.Muestra'!$D$8:$D$42))+1,""),ROW()-1766)),"")</f>
        <v>https://www.comunidad.madrid/es/tacp/xvii-jornada-de-coordinacion-de-tribunales</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Contacte con nosotros</v>
      </c>
      <c r="C1781" s="85" t="str" cm="1">
        <f t="array" ref="C1781">IFERROR(INDEX('03.Muestra'!$F$8:$F$42,SMALL(IF("Página Web"='03.Muestra'!$D$8:$D$42,ROW('03.Muestra'!$F$8:$F$42)-MIN(ROW('03.Muestra'!$D$8:$D$42))+1,""),ROW()-1766)),"")</f>
        <v>https://www.comunidad.madrid/es/tacp/contact</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https://www.comunidad.madrid/tacp/contacto</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Privacidad</v>
      </c>
      <c r="C1783" s="85" t="str" cm="1">
        <f t="array" ref="C1783">IFERROR(INDEX('03.Muestra'!$F$8:$F$42,SMALL(IF("Página Web"='03.Muestra'!$D$8:$D$42,ROW('03.Muestra'!$F$8:$F$42)-MIN(ROW('03.Muestra'!$D$8:$D$42))+1,""),ROW()-1766)),"")</f>
        <v>https://www.comunidad.madrid/tacp/privacidad</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https://www.comunidad.madrid/tacp/aviso-legal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https://www.comunidad.madrid/tacp/sitemap</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https://www.comunidad.madrid/tacp/accesibilidad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https://www.comunidad.madrid/tacp/</v>
      </c>
      <c r="D1805" s="99" t="s">
        <v>91</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Organización</v>
      </c>
      <c r="C1806" s="85" t="str" cm="1">
        <f t="array" ref="C1806">IFERROR(INDEX('03.Muestra'!$F$8:$F$42,SMALL(IF("Página Web"='03.Muestra'!$D$8:$D$42,ROW('03.Muestra'!$F$8:$F$42)-MIN(ROW('03.Muestra'!$D$8:$D$42))+1,""),ROW()-1804)),"")</f>
        <v>https://www.comunidad.madrid/tacp/el-tribunal/organizacion</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Presentación electrónica e impresos normalizados</v>
      </c>
      <c r="C1807" s="85" t="str" cm="1">
        <f t="array" ref="C1807">IFERROR(INDEX('03.Muestra'!$F$8:$F$42,SMALL(IF("Página Web"='03.Muestra'!$D$8:$D$42,ROW('03.Muestra'!$F$8:$F$42)-MIN(ROW('03.Muestra'!$D$8:$D$42))+1,""),ROW()-1804)),"")</f>
        <v>https://www.comunidad.madrid/tacp/el-tribunal/presentacion-electronica-e-impresos-normalizados</v>
      </c>
      <c r="D1807" s="99" t="s">
        <v>91</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Preguntas frecuentes</v>
      </c>
      <c r="C1808" s="85" t="str" cm="1">
        <f t="array" ref="C1808">IFERROR(INDEX('03.Muestra'!$F$8:$F$42,SMALL(IF("Página Web"='03.Muestra'!$D$8:$D$42,ROW('03.Muestra'!$F$8:$F$42)-MIN(ROW('03.Muestra'!$D$8:$D$42))+1,""),ROW()-1804)),"")</f>
        <v>https://www.comunidad.madrid/tacp/faq-page</v>
      </c>
      <c r="D1808" s="99" t="s">
        <v>91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(HISTÓRICO) Resoluciones de las reclamaciones de acceso a información pública</v>
      </c>
      <c r="C1809" s="85" t="str" cm="1">
        <f t="array" ref="C1809">IFERROR(INDEX('03.Muestra'!$F$8:$F$42,SMALL(IF("Página Web"='03.Muestra'!$D$8:$D$42,ROW('03.Muestra'!$F$8:$F$42)-MIN(ROW('03.Muestra'!$D$8:$D$42))+1,""),ROW()-1804)),"")</f>
        <v>https://www.comunidad.madrid/tacp/el-tribunal/historico-resoluciones-de-las-reclamaciones-de-acceso-informacion-publica</v>
      </c>
      <c r="D1809" s="99" t="s">
        <v>91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Memorias</v>
      </c>
      <c r="C1810" s="85" t="str" cm="1">
        <f t="array" ref="C1810">IFERROR(INDEX('03.Muestra'!$F$8:$F$42,SMALL(IF("Página Web"='03.Muestra'!$D$8:$D$42,ROW('03.Muestra'!$F$8:$F$42)-MIN(ROW('03.Muestra'!$D$8:$D$42))+1,""),ROW()-1804)),"")</f>
        <v>https://www.comunidad.madrid/tacp/memorias</v>
      </c>
      <c r="D1810" s="99" t="s">
        <v>91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Memoria Año 2021</v>
      </c>
      <c r="C1811" s="85" t="str" cm="1">
        <f t="array" ref="C1811">IFERROR(INDEX('03.Muestra'!$F$8:$F$42,SMALL(IF("Página Web"='03.Muestra'!$D$8:$D$42,ROW('03.Muestra'!$F$8:$F$42)-MIN(ROW('03.Muestra'!$D$8:$D$42))+1,""),ROW()-1804)),"")</f>
        <v>https://www.comunidad.madrid/tacp/publicaciones/memorias/memoria-del-tribunal-administrativo-de-contratacion-publica-de-la-comunidad</v>
      </c>
      <c r="D1811" s="99" t="s">
        <v>91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Estudio</v>
      </c>
      <c r="C1812" s="85" t="str" cm="1">
        <f t="array" ref="C1812">IFERROR(INDEX('03.Muestra'!$F$8:$F$42,SMALL(IF("Página Web"='03.Muestra'!$D$8:$D$42,ROW('03.Muestra'!$F$8:$F$42)-MIN(ROW('03.Muestra'!$D$8:$D$42))+1,""),ROW()-1804)),"")</f>
        <v>https://www.comunidad.madrid/tacp/estudios</v>
      </c>
      <c r="D1812" s="99" t="s">
        <v>91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 xml:space="preserve">Buscador de resoluciones </v>
      </c>
      <c r="C1813" s="85" t="str" cm="1">
        <f t="array" ref="C1813">IFERROR(INDEX('03.Muestra'!$F$8:$F$42,SMALL(IF("Página Web"='03.Muestra'!$D$8:$D$42,ROW('03.Muestra'!$F$8:$F$42)-MIN(ROW('03.Muestra'!$D$8:$D$42))+1,""),ROW()-1804)),"")</f>
        <v>https://www.comunidad.madrid/tacp/busquedaresoluciones</v>
      </c>
      <c r="D1813" s="99" t="s">
        <v>91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Resolución número 4002025</v>
      </c>
      <c r="C1814" s="85" t="str" cm="1">
        <f t="array" ref="C1814">IFERROR(INDEX('03.Muestra'!$F$8:$F$42,SMALL(IF("Página Web"='03.Muestra'!$D$8:$D$42,ROW('03.Muestra'!$F$8:$F$42)-MIN(ROW('03.Muestra'!$D$8:$D$42))+1,""),ROW()-1804)),"")</f>
        <v>https://www.comunidad.madrid/tacp/resolucion/4002025</v>
      </c>
      <c r="D1814" s="99" t="s">
        <v>91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Noticias</v>
      </c>
      <c r="C1815" s="85" t="str" cm="1">
        <f t="array" ref="C1815">IFERROR(INDEX('03.Muestra'!$F$8:$F$42,SMALL(IF("Página Web"='03.Muestra'!$D$8:$D$42,ROW('03.Muestra'!$F$8:$F$42)-MIN(ROW('03.Muestra'!$D$8:$D$42))+1,""),ROW()-1804)),"")</f>
        <v>https://www.comunidad.madrid/tacp/noticias</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Presentacion Electronica e Impresos</v>
      </c>
      <c r="C1816" s="85" t="str" cm="1">
        <f t="array" ref="C1816">IFERROR(INDEX('03.Muestra'!$F$8:$F$42,SMALL(IF("Página Web"='03.Muestra'!$D$8:$D$42,ROW('03.Muestra'!$F$8:$F$42)-MIN(ROW('03.Muestra'!$D$8:$D$42))+1,""),ROW()-1804)),"")</f>
        <v>https://www.comunidad.madrid/tacp/novedades/presentacion-electronica-e-impresos-normalizados</v>
      </c>
      <c r="D1816" s="99" t="s">
        <v>91</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Resolución número 5352025</v>
      </c>
      <c r="C1817" s="85" t="str" cm="1">
        <f t="array" ref="C1817">IFERROR(INDEX('03.Muestra'!$F$8:$F$42,SMALL(IF("Página Web"='03.Muestra'!$D$8:$D$42,ROW('03.Muestra'!$F$8:$F$42)-MIN(ROW('03.Muestra'!$D$8:$D$42))+1,""),ROW()-1804)),"")</f>
        <v>https://www.comunidad.madrid/tacp/resolucion/5352025</v>
      </c>
      <c r="D1817" s="99" t="s">
        <v>91</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XVII Jornada de coordinación de tribunales</v>
      </c>
      <c r="C1818" s="85" t="str" cm="1">
        <f t="array" ref="C1818">IFERROR(INDEX('03.Muestra'!$F$8:$F$42,SMALL(IF("Página Web"='03.Muestra'!$D$8:$D$42,ROW('03.Muestra'!$F$8:$F$42)-MIN(ROW('03.Muestra'!$D$8:$D$42))+1,""),ROW()-1804)),"")</f>
        <v>https://www.comunidad.madrid/es/tacp/xvii-jornada-de-coordinacion-de-tribunales</v>
      </c>
      <c r="D1818" s="99" t="s">
        <v>91</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Contacte con nosotros</v>
      </c>
      <c r="C1819" s="85" t="str" cm="1">
        <f t="array" ref="C1819">IFERROR(INDEX('03.Muestra'!$F$8:$F$42,SMALL(IF("Página Web"='03.Muestra'!$D$8:$D$42,ROW('03.Muestra'!$F$8:$F$42)-MIN(ROW('03.Muestra'!$D$8:$D$42))+1,""),ROW()-1804)),"")</f>
        <v>https://www.comunidad.madrid/es/tacp/contact</v>
      </c>
      <c r="D1819" s="99" t="s">
        <v>91</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https://www.comunidad.madrid/tacp/contacto</v>
      </c>
      <c r="D1820" s="99" t="s">
        <v>91</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Privacidad</v>
      </c>
      <c r="C1821" s="85" t="str" cm="1">
        <f t="array" ref="C1821">IFERROR(INDEX('03.Muestra'!$F$8:$F$42,SMALL(IF("Página Web"='03.Muestra'!$D$8:$D$42,ROW('03.Muestra'!$F$8:$F$42)-MIN(ROW('03.Muestra'!$D$8:$D$42))+1,""),ROW()-1804)),"")</f>
        <v>https://www.comunidad.madrid/tacp/privacidad</v>
      </c>
      <c r="D1821" s="99" t="s">
        <v>91</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https://www.comunidad.madrid/tacp/aviso-legal</v>
      </c>
      <c r="D1822" s="99" t="s">
        <v>91</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https://www.comunidad.madrid/tacp/sitemap</v>
      </c>
      <c r="D1823" s="99" t="s">
        <v>91</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https://www.comunidad.madrid/tacp/accesibilidad</v>
      </c>
      <c r="D1824" s="99" t="s">
        <v>91</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https://www.comunidad.madrid/tacp/</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Organización</v>
      </c>
      <c r="C1844" s="85" t="str" cm="1">
        <f t="array" ref="C1844">IFERROR(INDEX('03.Muestra'!$F$8:$F$42,SMALL(IF("Página Web"='03.Muestra'!$D$8:$D$42,ROW('03.Muestra'!$F$8:$F$42)-MIN(ROW('03.Muestra'!$D$8:$D$42))+1,""),ROW()-1842)),"")</f>
        <v>https://www.comunidad.madrid/tacp/el-tribunal/organizacion</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19</v>
      </c>
      <c r="I1844" s="91">
        <f ca="1">COUNTIF($D1843:INDIRECT("$D" &amp;  SUM(ROW()-1,'03.Muestra'!$D$45)-1),I1843)</f>
        <v>1</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Presentación electrónica e impresos normalizados</v>
      </c>
      <c r="C1845" s="85" t="str" cm="1">
        <f t="array" ref="C1845">IFERROR(INDEX('03.Muestra'!$F$8:$F$42,SMALL(IF("Página Web"='03.Muestra'!$D$8:$D$42,ROW('03.Muestra'!$F$8:$F$42)-MIN(ROW('03.Muestra'!$D$8:$D$42))+1,""),ROW()-1842)),"")</f>
        <v>https://www.comunidad.madrid/tacp/el-tribunal/presentacion-electronica-e-impresos-normalizados</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Preguntas frecuentes</v>
      </c>
      <c r="C1846" s="85" t="str" cm="1">
        <f t="array" ref="C1846">IFERROR(INDEX('03.Muestra'!$F$8:$F$42,SMALL(IF("Página Web"='03.Muestra'!$D$8:$D$42,ROW('03.Muestra'!$F$8:$F$42)-MIN(ROW('03.Muestra'!$D$8:$D$42))+1,""),ROW()-1842)),"")</f>
        <v>https://www.comunidad.madrid/tacp/faq-page</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(HISTÓRICO) Resoluciones de las reclamaciones de acceso a información pública</v>
      </c>
      <c r="C1847" s="85" t="str" cm="1">
        <f t="array" ref="C1847">IFERROR(INDEX('03.Muestra'!$F$8:$F$42,SMALL(IF("Página Web"='03.Muestra'!$D$8:$D$42,ROW('03.Muestra'!$F$8:$F$42)-MIN(ROW('03.Muestra'!$D$8:$D$42))+1,""),ROW()-1842)),"")</f>
        <v>https://www.comunidad.madrid/tacp/el-tribunal/historico-resoluciones-de-las-reclamaciones-de-acceso-informacion-publica</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Memorias</v>
      </c>
      <c r="C1848" s="85" t="str" cm="1">
        <f t="array" ref="C1848">IFERROR(INDEX('03.Muestra'!$F$8:$F$42,SMALL(IF("Página Web"='03.Muestra'!$D$8:$D$42,ROW('03.Muestra'!$F$8:$F$42)-MIN(ROW('03.Muestra'!$D$8:$D$42))+1,""),ROW()-1842)),"")</f>
        <v>https://www.comunidad.madrid/tacp/memorias</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Memoria Año 2021</v>
      </c>
      <c r="C1849" s="85" t="str" cm="1">
        <f t="array" ref="C1849">IFERROR(INDEX('03.Muestra'!$F$8:$F$42,SMALL(IF("Página Web"='03.Muestra'!$D$8:$D$42,ROW('03.Muestra'!$F$8:$F$42)-MIN(ROW('03.Muestra'!$D$8:$D$42))+1,""),ROW()-1842)),"")</f>
        <v>https://www.comunidad.madrid/tacp/publicaciones/memorias/memoria-del-tribunal-administrativo-de-contratacion-publica-de-la-comunidad</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Estudio</v>
      </c>
      <c r="C1850" s="85" t="str" cm="1">
        <f t="array" ref="C1850">IFERROR(INDEX('03.Muestra'!$F$8:$F$42,SMALL(IF("Página Web"='03.Muestra'!$D$8:$D$42,ROW('03.Muestra'!$F$8:$F$42)-MIN(ROW('03.Muestra'!$D$8:$D$42))+1,""),ROW()-1842)),"")</f>
        <v>https://www.comunidad.madrid/tacp/estudios</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 xml:space="preserve">Buscador de resoluciones </v>
      </c>
      <c r="C1851" s="85" t="str" cm="1">
        <f t="array" ref="C1851">IFERROR(INDEX('03.Muestra'!$F$8:$F$42,SMALL(IF("Página Web"='03.Muestra'!$D$8:$D$42,ROW('03.Muestra'!$F$8:$F$42)-MIN(ROW('03.Muestra'!$D$8:$D$42))+1,""),ROW()-1842)),"")</f>
        <v>https://www.comunidad.madrid/tacp/busquedaresoluciones</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Resolución número 4002025</v>
      </c>
      <c r="C1852" s="85" t="str" cm="1">
        <f t="array" ref="C1852">IFERROR(INDEX('03.Muestra'!$F$8:$F$42,SMALL(IF("Página Web"='03.Muestra'!$D$8:$D$42,ROW('03.Muestra'!$F$8:$F$42)-MIN(ROW('03.Muestra'!$D$8:$D$42))+1,""),ROW()-1842)),"")</f>
        <v>https://www.comunidad.madrid/tacp/resolucion/4002025</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Noticias</v>
      </c>
      <c r="C1853" s="85" t="str" cm="1">
        <f t="array" ref="C1853">IFERROR(INDEX('03.Muestra'!$F$8:$F$42,SMALL(IF("Página Web"='03.Muestra'!$D$8:$D$42,ROW('03.Muestra'!$F$8:$F$42)-MIN(ROW('03.Muestra'!$D$8:$D$42))+1,""),ROW()-1842)),"")</f>
        <v>https://www.comunidad.madrid/tacp/noticias</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Presentacion Electronica e Impresos</v>
      </c>
      <c r="C1854" s="85" t="str" cm="1">
        <f t="array" ref="C1854">IFERROR(INDEX('03.Muestra'!$F$8:$F$42,SMALL(IF("Página Web"='03.Muestra'!$D$8:$D$42,ROW('03.Muestra'!$F$8:$F$42)-MIN(ROW('03.Muestra'!$D$8:$D$42))+1,""),ROW()-1842)),"")</f>
        <v>https://www.comunidad.madrid/tacp/novedades/presentacion-electronica-e-impresos-normalizados</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Resolución número 5352025</v>
      </c>
      <c r="C1855" s="85" t="str" cm="1">
        <f t="array" ref="C1855">IFERROR(INDEX('03.Muestra'!$F$8:$F$42,SMALL(IF("Página Web"='03.Muestra'!$D$8:$D$42,ROW('03.Muestra'!$F$8:$F$42)-MIN(ROW('03.Muestra'!$D$8:$D$42))+1,""),ROW()-1842)),"")</f>
        <v>https://www.comunidad.madrid/tacp/resolucion/5352025</v>
      </c>
      <c r="D1855" s="99" t="s">
        <v>103</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XVII Jornada de coordinación de tribunales</v>
      </c>
      <c r="C1856" s="85" t="str" cm="1">
        <f t="array" ref="C1856">IFERROR(INDEX('03.Muestra'!$F$8:$F$42,SMALL(IF("Página Web"='03.Muestra'!$D$8:$D$42,ROW('03.Muestra'!$F$8:$F$42)-MIN(ROW('03.Muestra'!$D$8:$D$42))+1,""),ROW()-1842)),"")</f>
        <v>https://www.comunidad.madrid/es/tacp/xvii-jornada-de-coordinacion-de-tribunales</v>
      </c>
      <c r="D1856" s="99" t="s">
        <v>103</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Contacte con nosotros</v>
      </c>
      <c r="C1857" s="85" t="str" cm="1">
        <f t="array" ref="C1857">IFERROR(INDEX('03.Muestra'!$F$8:$F$42,SMALL(IF("Página Web"='03.Muestra'!$D$8:$D$42,ROW('03.Muestra'!$F$8:$F$42)-MIN(ROW('03.Muestra'!$D$8:$D$42))+1,""),ROW()-1842)),"")</f>
        <v>https://www.comunidad.madrid/es/tacp/contact</v>
      </c>
      <c r="D1857" s="99" t="s">
        <v>93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https://www.comunidad.madrid/tacp/contacto</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Privacidad</v>
      </c>
      <c r="C1859" s="85" t="str" cm="1">
        <f t="array" ref="C1859">IFERROR(INDEX('03.Muestra'!$F$8:$F$42,SMALL(IF("Página Web"='03.Muestra'!$D$8:$D$42,ROW('03.Muestra'!$F$8:$F$42)-MIN(ROW('03.Muestra'!$D$8:$D$42))+1,""),ROW()-1842)),"")</f>
        <v>https://www.comunidad.madrid/tacp/privacidad</v>
      </c>
      <c r="D1859" s="99" t="s">
        <v>103</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https://www.comunidad.madrid/tacp/aviso-legal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https://www.comunidad.madrid/tacp/sitemap</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https://www.comunidad.madrid/tacp/accesibilidad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https://www.comunidad.madrid/tacp/</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Organización</v>
      </c>
      <c r="C1882" s="85" t="str" cm="1">
        <f t="array" ref="C1882">IFERROR(INDEX('03.Muestra'!$F$8:$F$42,SMALL(IF("Página Web"='03.Muestra'!$D$8:$D$42,ROW('03.Muestra'!$F$8:$F$42)-MIN(ROW('03.Muestra'!$D$8:$D$42))+1,""),ROW()-1880)),"")</f>
        <v>https://www.comunidad.madrid/tacp/el-tribunal/organizacion</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Presentación electrónica e impresos normalizados</v>
      </c>
      <c r="C1883" s="85" t="str" cm="1">
        <f t="array" ref="C1883">IFERROR(INDEX('03.Muestra'!$F$8:$F$42,SMALL(IF("Página Web"='03.Muestra'!$D$8:$D$42,ROW('03.Muestra'!$F$8:$F$42)-MIN(ROW('03.Muestra'!$D$8:$D$42))+1,""),ROW()-1880)),"")</f>
        <v>https://www.comunidad.madrid/tacp/el-tribunal/presentacion-electronica-e-impresos-normalizados</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Preguntas frecuentes</v>
      </c>
      <c r="C1884" s="85" t="str" cm="1">
        <f t="array" ref="C1884">IFERROR(INDEX('03.Muestra'!$F$8:$F$42,SMALL(IF("Página Web"='03.Muestra'!$D$8:$D$42,ROW('03.Muestra'!$F$8:$F$42)-MIN(ROW('03.Muestra'!$D$8:$D$42))+1,""),ROW()-1880)),"")</f>
        <v>https://www.comunidad.madrid/tacp/faq-page</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(HISTÓRICO) Resoluciones de las reclamaciones de acceso a información pública</v>
      </c>
      <c r="C1885" s="85" t="str" cm="1">
        <f t="array" ref="C1885">IFERROR(INDEX('03.Muestra'!$F$8:$F$42,SMALL(IF("Página Web"='03.Muestra'!$D$8:$D$42,ROW('03.Muestra'!$F$8:$F$42)-MIN(ROW('03.Muestra'!$D$8:$D$42))+1,""),ROW()-1880)),"")</f>
        <v>https://www.comunidad.madrid/tacp/el-tribunal/historico-resoluciones-de-las-reclamaciones-de-acceso-informacion-publica</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Memorias</v>
      </c>
      <c r="C1886" s="85" t="str" cm="1">
        <f t="array" ref="C1886">IFERROR(INDEX('03.Muestra'!$F$8:$F$42,SMALL(IF("Página Web"='03.Muestra'!$D$8:$D$42,ROW('03.Muestra'!$F$8:$F$42)-MIN(ROW('03.Muestra'!$D$8:$D$42))+1,""),ROW()-1880)),"")</f>
        <v>https://www.comunidad.madrid/tacp/memorias</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Memoria Año 2021</v>
      </c>
      <c r="C1887" s="85" t="str" cm="1">
        <f t="array" ref="C1887">IFERROR(INDEX('03.Muestra'!$F$8:$F$42,SMALL(IF("Página Web"='03.Muestra'!$D$8:$D$42,ROW('03.Muestra'!$F$8:$F$42)-MIN(ROW('03.Muestra'!$D$8:$D$42))+1,""),ROW()-1880)),"")</f>
        <v>https://www.comunidad.madrid/tacp/publicaciones/memorias/memoria-del-tribunal-administrativo-de-contratacion-publica-de-la-comunidad</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Estudio</v>
      </c>
      <c r="C1888" s="85" t="str" cm="1">
        <f t="array" ref="C1888">IFERROR(INDEX('03.Muestra'!$F$8:$F$42,SMALL(IF("Página Web"='03.Muestra'!$D$8:$D$42,ROW('03.Muestra'!$F$8:$F$42)-MIN(ROW('03.Muestra'!$D$8:$D$42))+1,""),ROW()-1880)),"")</f>
        <v>https://www.comunidad.madrid/tacp/estudios</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 xml:space="preserve">Buscador de resoluciones </v>
      </c>
      <c r="C1889" s="85" t="str" cm="1">
        <f t="array" ref="C1889">IFERROR(INDEX('03.Muestra'!$F$8:$F$42,SMALL(IF("Página Web"='03.Muestra'!$D$8:$D$42,ROW('03.Muestra'!$F$8:$F$42)-MIN(ROW('03.Muestra'!$D$8:$D$42))+1,""),ROW()-1880)),"")</f>
        <v>https://www.comunidad.madrid/tacp/busquedaresoluciones</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Resolución número 4002025</v>
      </c>
      <c r="C1890" s="85" t="str" cm="1">
        <f t="array" ref="C1890">IFERROR(INDEX('03.Muestra'!$F$8:$F$42,SMALL(IF("Página Web"='03.Muestra'!$D$8:$D$42,ROW('03.Muestra'!$F$8:$F$42)-MIN(ROW('03.Muestra'!$D$8:$D$42))+1,""),ROW()-1880)),"")</f>
        <v>https://www.comunidad.madrid/tacp/resolucion/4002025</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Noticias</v>
      </c>
      <c r="C1891" s="85" t="str" cm="1">
        <f t="array" ref="C1891">IFERROR(INDEX('03.Muestra'!$F$8:$F$42,SMALL(IF("Página Web"='03.Muestra'!$D$8:$D$42,ROW('03.Muestra'!$F$8:$F$42)-MIN(ROW('03.Muestra'!$D$8:$D$42))+1,""),ROW()-1880)),"")</f>
        <v>https://www.comunidad.madrid/tacp/noticias</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Presentacion Electronica e Impresos</v>
      </c>
      <c r="C1892" s="85" t="str" cm="1">
        <f t="array" ref="C1892">IFERROR(INDEX('03.Muestra'!$F$8:$F$42,SMALL(IF("Página Web"='03.Muestra'!$D$8:$D$42,ROW('03.Muestra'!$F$8:$F$42)-MIN(ROW('03.Muestra'!$D$8:$D$42))+1,""),ROW()-1880)),"")</f>
        <v>https://www.comunidad.madrid/tacp/novedades/presentacion-electronica-e-impresos-normalizados</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Resolución número 5352025</v>
      </c>
      <c r="C1893" s="85" t="str" cm="1">
        <f t="array" ref="C1893">IFERROR(INDEX('03.Muestra'!$F$8:$F$42,SMALL(IF("Página Web"='03.Muestra'!$D$8:$D$42,ROW('03.Muestra'!$F$8:$F$42)-MIN(ROW('03.Muestra'!$D$8:$D$42))+1,""),ROW()-1880)),"")</f>
        <v>https://www.comunidad.madrid/tacp/resolucion/5352025</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XVII Jornada de coordinación de tribunales</v>
      </c>
      <c r="C1894" s="85" t="str" cm="1">
        <f t="array" ref="C1894">IFERROR(INDEX('03.Muestra'!$F$8:$F$42,SMALL(IF("Página Web"='03.Muestra'!$D$8:$D$42,ROW('03.Muestra'!$F$8:$F$42)-MIN(ROW('03.Muestra'!$D$8:$D$42))+1,""),ROW()-1880)),"")</f>
        <v>https://www.comunidad.madrid/es/tacp/xvii-jornada-de-coordinacion-de-tribunales</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Contacte con nosotros</v>
      </c>
      <c r="C1895" s="85" t="str" cm="1">
        <f t="array" ref="C1895">IFERROR(INDEX('03.Muestra'!$F$8:$F$42,SMALL(IF("Página Web"='03.Muestra'!$D$8:$D$42,ROW('03.Muestra'!$F$8:$F$42)-MIN(ROW('03.Muestra'!$D$8:$D$42))+1,""),ROW()-1880)),"")</f>
        <v>https://www.comunidad.madrid/es/tacp/contact</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https://www.comunidad.madrid/tacp/contacto</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Privacidad</v>
      </c>
      <c r="C1897" s="85" t="str" cm="1">
        <f t="array" ref="C1897">IFERROR(INDEX('03.Muestra'!$F$8:$F$42,SMALL(IF("Página Web"='03.Muestra'!$D$8:$D$42,ROW('03.Muestra'!$F$8:$F$42)-MIN(ROW('03.Muestra'!$D$8:$D$42))+1,""),ROW()-1880)),"")</f>
        <v>https://www.comunidad.madrid/tacp/privacidad</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https://www.comunidad.madrid/tacp/aviso-legal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https://www.comunidad.madrid/tacp/sitemap</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https://www.comunidad.madrid/tacp/accesibilidad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2026-06-25T05:44:46Z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