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2 SERMAS\2023\Trimestre 4 (provisional)\WEB\Provisional\"/>
    </mc:Choice>
  </mc:AlternateContent>
  <bookViews>
    <workbookView xWindow="0" yWindow="0" windowWidth="13650" windowHeight="5625"/>
  </bookViews>
  <sheets>
    <sheet name="G_SERMAS_CAPÍTULO_2023-T4" sheetId="1" r:id="rId1"/>
  </sheets>
  <calcPr calcId="162913"/>
</workbook>
</file>

<file path=xl/calcChain.xml><?xml version="1.0" encoding="utf-8"?>
<calcChain xmlns="http://schemas.openxmlformats.org/spreadsheetml/2006/main">
  <c r="L169" i="1" l="1"/>
  <c r="M169" i="1"/>
  <c r="N169" i="1"/>
  <c r="O169" i="1"/>
  <c r="P169" i="1"/>
  <c r="Q169" i="1"/>
  <c r="R169" i="1"/>
  <c r="S169" i="1"/>
  <c r="K169" i="1"/>
  <c r="C6" i="1" l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72" i="1"/>
  <c r="E72" i="1"/>
  <c r="C73" i="1"/>
  <c r="E73" i="1"/>
  <c r="C74" i="1"/>
  <c r="E74" i="1"/>
  <c r="C75" i="1"/>
  <c r="E75" i="1"/>
  <c r="C76" i="1"/>
  <c r="E76" i="1"/>
  <c r="C77" i="1"/>
  <c r="E77" i="1"/>
  <c r="C78" i="1"/>
  <c r="E78" i="1"/>
  <c r="C79" i="1"/>
  <c r="E79" i="1"/>
  <c r="C80" i="1"/>
  <c r="E80" i="1"/>
  <c r="C81" i="1"/>
  <c r="E81" i="1"/>
  <c r="C82" i="1"/>
  <c r="E82" i="1"/>
  <c r="C83" i="1"/>
  <c r="E83" i="1"/>
  <c r="C84" i="1"/>
  <c r="E84" i="1"/>
  <c r="C85" i="1"/>
  <c r="E85" i="1"/>
  <c r="C86" i="1"/>
  <c r="E86" i="1"/>
  <c r="C87" i="1"/>
  <c r="E87" i="1"/>
  <c r="C88" i="1"/>
  <c r="E88" i="1"/>
  <c r="C89" i="1"/>
  <c r="E89" i="1"/>
  <c r="C90" i="1"/>
  <c r="E90" i="1"/>
  <c r="C91" i="1"/>
  <c r="E91" i="1"/>
  <c r="C92" i="1"/>
  <c r="E92" i="1"/>
  <c r="C93" i="1"/>
  <c r="E93" i="1"/>
  <c r="C94" i="1"/>
  <c r="E94" i="1"/>
  <c r="C95" i="1"/>
  <c r="E95" i="1"/>
  <c r="C96" i="1"/>
  <c r="E96" i="1"/>
  <c r="C97" i="1"/>
  <c r="E97" i="1"/>
  <c r="C98" i="1"/>
  <c r="E98" i="1"/>
  <c r="C99" i="1"/>
  <c r="E99" i="1"/>
  <c r="C100" i="1"/>
  <c r="E100" i="1"/>
  <c r="C101" i="1"/>
  <c r="E101" i="1"/>
  <c r="C102" i="1"/>
  <c r="E102" i="1"/>
  <c r="C103" i="1"/>
  <c r="E103" i="1"/>
  <c r="C104" i="1"/>
  <c r="E104" i="1"/>
  <c r="C105" i="1"/>
  <c r="E105" i="1"/>
  <c r="C106" i="1"/>
  <c r="E106" i="1"/>
  <c r="C107" i="1"/>
  <c r="E107" i="1"/>
  <c r="C108" i="1"/>
  <c r="E108" i="1"/>
  <c r="C109" i="1"/>
  <c r="E109" i="1"/>
  <c r="C110" i="1"/>
  <c r="E110" i="1"/>
  <c r="C111" i="1"/>
  <c r="E111" i="1"/>
  <c r="C112" i="1"/>
  <c r="E112" i="1"/>
  <c r="C113" i="1"/>
  <c r="E113" i="1"/>
  <c r="C114" i="1"/>
  <c r="E114" i="1"/>
  <c r="C115" i="1"/>
  <c r="E115" i="1"/>
  <c r="C116" i="1"/>
  <c r="E116" i="1"/>
  <c r="C117" i="1"/>
  <c r="E117" i="1"/>
  <c r="C118" i="1"/>
  <c r="E118" i="1"/>
  <c r="C119" i="1"/>
  <c r="E119" i="1"/>
  <c r="C120" i="1"/>
  <c r="E120" i="1"/>
  <c r="C121" i="1"/>
  <c r="E121" i="1"/>
  <c r="C122" i="1"/>
  <c r="E122" i="1"/>
  <c r="C123" i="1"/>
  <c r="E123" i="1"/>
  <c r="C124" i="1"/>
  <c r="E124" i="1"/>
  <c r="C125" i="1"/>
  <c r="E125" i="1"/>
  <c r="C126" i="1"/>
  <c r="E126" i="1"/>
  <c r="C127" i="1"/>
  <c r="E127" i="1"/>
  <c r="C128" i="1"/>
  <c r="E128" i="1"/>
  <c r="C129" i="1"/>
  <c r="E129" i="1"/>
  <c r="C130" i="1"/>
  <c r="E130" i="1"/>
  <c r="C131" i="1"/>
  <c r="E131" i="1"/>
  <c r="C132" i="1"/>
  <c r="E132" i="1"/>
  <c r="C133" i="1"/>
  <c r="E133" i="1"/>
  <c r="C134" i="1"/>
  <c r="E134" i="1"/>
  <c r="C135" i="1"/>
  <c r="E135" i="1"/>
  <c r="C136" i="1"/>
  <c r="E136" i="1"/>
  <c r="C137" i="1"/>
  <c r="E137" i="1"/>
  <c r="C138" i="1"/>
  <c r="E138" i="1"/>
  <c r="C139" i="1"/>
  <c r="E139" i="1"/>
  <c r="C140" i="1"/>
  <c r="E140" i="1"/>
  <c r="C141" i="1"/>
  <c r="E141" i="1"/>
  <c r="C142" i="1"/>
  <c r="E142" i="1"/>
  <c r="C143" i="1"/>
  <c r="E143" i="1"/>
  <c r="C144" i="1"/>
  <c r="E144" i="1"/>
  <c r="C145" i="1"/>
  <c r="E145" i="1"/>
  <c r="C146" i="1"/>
  <c r="E146" i="1"/>
  <c r="C147" i="1"/>
  <c r="E147" i="1"/>
  <c r="C148" i="1"/>
  <c r="E148" i="1"/>
  <c r="C149" i="1"/>
  <c r="E149" i="1"/>
  <c r="C150" i="1"/>
  <c r="E150" i="1"/>
  <c r="C151" i="1"/>
  <c r="E151" i="1"/>
  <c r="C152" i="1"/>
  <c r="E152" i="1"/>
  <c r="C153" i="1"/>
  <c r="E153" i="1"/>
  <c r="C154" i="1"/>
  <c r="E154" i="1"/>
  <c r="C155" i="1"/>
  <c r="E155" i="1"/>
  <c r="C156" i="1"/>
  <c r="E156" i="1"/>
  <c r="C157" i="1"/>
  <c r="E157" i="1"/>
  <c r="C158" i="1"/>
  <c r="E158" i="1"/>
  <c r="C159" i="1"/>
  <c r="E159" i="1"/>
  <c r="C160" i="1"/>
  <c r="E160" i="1"/>
  <c r="C161" i="1"/>
  <c r="E161" i="1"/>
  <c r="C162" i="1"/>
  <c r="E162" i="1"/>
  <c r="C163" i="1"/>
  <c r="E163" i="1"/>
  <c r="C164" i="1"/>
  <c r="E164" i="1"/>
  <c r="C165" i="1"/>
  <c r="E165" i="1"/>
  <c r="C166" i="1"/>
  <c r="E166" i="1"/>
  <c r="C167" i="1"/>
  <c r="E167" i="1"/>
  <c r="C168" i="1"/>
  <c r="E168" i="1"/>
</calcChain>
</file>

<file path=xl/sharedStrings.xml><?xml version="1.0" encoding="utf-8"?>
<sst xmlns="http://schemas.openxmlformats.org/spreadsheetml/2006/main" count="1000" uniqueCount="72">
  <si>
    <t>ESTADO DE EJECUCIÓN DEL PRESUPUESTO DE GASTOS</t>
  </si>
  <si>
    <t>PRESUPUESTO CORRIENTE 2023</t>
  </si>
  <si>
    <t>CENTRO PRESUPUESTARIO</t>
  </si>
  <si>
    <t>DESCRIPCIÓN CENTRO PRESUPUESTARIO</t>
  </si>
  <si>
    <t>SECCIÓN</t>
  </si>
  <si>
    <t>DESCRIPCIÓN SECCIÓN</t>
  </si>
  <si>
    <t>CENTRO GESTOR</t>
  </si>
  <si>
    <t>DESCRIPCIÓN CENTRO GESTOR</t>
  </si>
  <si>
    <t>PROGRAMA</t>
  </si>
  <si>
    <t>DESCRIPCIÓN PROGRAMA</t>
  </si>
  <si>
    <t>CAPÍTULO</t>
  </si>
  <si>
    <t>DESCRIPCIÓN CAPÍTULO</t>
  </si>
  <si>
    <t>CRÉDITO INICIAL</t>
  </si>
  <si>
    <t>CRÉDITO ACTUAL</t>
  </si>
  <si>
    <t>MOD. CRÉDITO</t>
  </si>
  <si>
    <t>AUTORIZADO</t>
  </si>
  <si>
    <t>SALDO CDTO. PTO.</t>
  </si>
  <si>
    <t>DISPUESTO</t>
  </si>
  <si>
    <t>SALDO AUTORIZ.</t>
  </si>
  <si>
    <t>OBLIGACIONES</t>
  </si>
  <si>
    <t>SALDO DISPOSIC.</t>
  </si>
  <si>
    <t>SERVICIO MADRILEÑO DE SALUD</t>
  </si>
  <si>
    <t>SANIDAD</t>
  </si>
  <si>
    <t>SERVICIOS CENTRALES SERMAS</t>
  </si>
  <si>
    <t>311P</t>
  </si>
  <si>
    <t>DIRECCIÓN Y SERV.GEN.SERVICIO MADRILEÑO DE SALUD</t>
  </si>
  <si>
    <t>GASTOS DE PERSONAL</t>
  </si>
  <si>
    <t>GASTOS CORRIENTES EN BIENES Y SERVICIOS</t>
  </si>
  <si>
    <t>INVERSIONES REALES</t>
  </si>
  <si>
    <t>ACTIVOS FINANCIEROS</t>
  </si>
  <si>
    <t>312A</t>
  </si>
  <si>
    <t>ATENCIÓN HOSPITALARIA</t>
  </si>
  <si>
    <t>GASTOS FINANCIEROS</t>
  </si>
  <si>
    <t>TRANSFERENCIAS CORRIENTES</t>
  </si>
  <si>
    <t>312B</t>
  </si>
  <si>
    <t>ATENCIÓN PRIMARIA DE SALUD</t>
  </si>
  <si>
    <t>312C</t>
  </si>
  <si>
    <t>PLAN INTEGRAL LISTAS DE ESPERA</t>
  </si>
  <si>
    <t>312F</t>
  </si>
  <si>
    <t>FORMACIÓN PERSONAL SANITARIO</t>
  </si>
  <si>
    <t>313C</t>
  </si>
  <si>
    <t>SUMMA 112</t>
  </si>
  <si>
    <t>HOSPITAL UNIVERSITARIO LA PAZ</t>
  </si>
  <si>
    <t>HOSPITAL UNIVERSITARIO 12 DE OCTUBRE</t>
  </si>
  <si>
    <t>HOSPITAL UNIVERSITARIO RAMÓN Y CAJAL</t>
  </si>
  <si>
    <t>HOSPITAL CLÍNICO SAN CARLOS</t>
  </si>
  <si>
    <t>HOSPITAL UNIVERSITARIO DE LA PRINCESA</t>
  </si>
  <si>
    <t>HOSPITAL UNIVERSITARIO SANTA CRISTINA</t>
  </si>
  <si>
    <t>HOSPITAL INFANTIL UNIVERSIT. NIÑO JESÚS</t>
  </si>
  <si>
    <t>HOSPITAL CENTRAL DE LA CRUZ ROJA</t>
  </si>
  <si>
    <t>HOSPITAL UNIVERSITARIO PUERTA HIERRO</t>
  </si>
  <si>
    <t>HOSPITAL LA FUENFRÍA</t>
  </si>
  <si>
    <t>HOSPITAL UNIVERSITARIO DE GETAFE</t>
  </si>
  <si>
    <t>HOSPITAL UNIVERSITARIO DE MÓSTOLES</t>
  </si>
  <si>
    <t>HOSPITAL UNIVERSITARIO SEVERO OCHOA</t>
  </si>
  <si>
    <t>HOSPITAL UNIVERSITARIO PPE. DE ASTURIAS</t>
  </si>
  <si>
    <t>HOSPITAL GENERAL UNIV. GREGORIO MARAÑÓN</t>
  </si>
  <si>
    <t>HOSPITAL DE EL ESCORIAL</t>
  </si>
  <si>
    <t>HOSPITAL VIRGEN DE LA POVEDA</t>
  </si>
  <si>
    <t>HOSPITAL DE GUADARRAMA</t>
  </si>
  <si>
    <t>HOSPITAL DR. RODRÍGUEZ LAFORA</t>
  </si>
  <si>
    <t>HOSPITAL UNIVERSITARIO JOSE GERMAIN</t>
  </si>
  <si>
    <t>HOSPITAL UNIVERSITARIO DEL HENARES</t>
  </si>
  <si>
    <t>HOSPITAL UNIVERSITARIO DEL SURESTE</t>
  </si>
  <si>
    <t>HOSPITAL UNIVERSITARIO DEL TAJO</t>
  </si>
  <si>
    <t>HOSPITAL UNIVERSITARIO INFANTA CRISTINA</t>
  </si>
  <si>
    <t>HOSPITAL UNIVERSITARIO INFANTA LEONOR</t>
  </si>
  <si>
    <t>HOSPITAL UNIVERSITARIO INFANTA SOFÍA</t>
  </si>
  <si>
    <t>ÁREA ÚNICA DE ATENCIÓN PRIMARIA</t>
  </si>
  <si>
    <t>SUMMA-112</t>
  </si>
  <si>
    <t>CENTRO REGIONAL DE TRANSFUSIÓN</t>
  </si>
  <si>
    <t>MES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</si>
</sst>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/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9</xdr:col>
      <xdr:colOff>1159275</xdr:colOff>
      <xdr:row>26</xdr:row>
      <xdr:rowOff>23143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235875">
          <a:off x="0" y="1714500"/>
          <a:ext cx="16332600" cy="3261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tabSelected="1" workbookViewId="0">
      <selection activeCell="A10" sqref="A10"/>
    </sheetView>
  </sheetViews>
  <sheetFormatPr baseColWidth="10" defaultRowHeight="15" x14ac:dyDescent="0.25"/>
  <cols>
    <col min="1" max="1" width="28.7109375" style="2" customWidth="1"/>
    <col min="2" max="2" width="37" bestFit="1" customWidth="1"/>
    <col min="3" max="3" width="8.7109375" style="2" bestFit="1" customWidth="1"/>
    <col min="4" max="4" width="21.28515625" bestFit="1" customWidth="1"/>
    <col min="5" max="5" width="15.42578125" style="2" bestFit="1" customWidth="1"/>
    <col min="6" max="6" width="44.28515625" bestFit="1" customWidth="1"/>
    <col min="7" max="7" width="11.42578125" bestFit="1" customWidth="1"/>
    <col min="8" max="8" width="51" bestFit="1" customWidth="1"/>
    <col min="9" max="9" width="9.7109375" bestFit="1" customWidth="1"/>
    <col min="10" max="10" width="40.42578125" bestFit="1" customWidth="1"/>
    <col min="11" max="11" width="15.42578125" bestFit="1" customWidth="1"/>
    <col min="12" max="12" width="16.42578125" bestFit="1" customWidth="1"/>
    <col min="13" max="13" width="15.28515625" bestFit="1" customWidth="1"/>
    <col min="14" max="14" width="16.42578125" bestFit="1" customWidth="1"/>
    <col min="15" max="15" width="17.42578125" bestFit="1" customWidth="1"/>
    <col min="16" max="16" width="16.42578125" bestFit="1" customWidth="1"/>
    <col min="17" max="17" width="15.5703125" bestFit="1" customWidth="1"/>
    <col min="18" max="18" width="16.42578125" bestFit="1" customWidth="1"/>
    <col min="19" max="19" width="16.140625" bestFit="1" customWidth="1"/>
  </cols>
  <sheetData>
    <row r="1" spans="1:19" x14ac:dyDescent="0.25">
      <c r="A1" s="2" t="s">
        <v>0</v>
      </c>
    </row>
    <row r="2" spans="1:19" x14ac:dyDescent="0.25">
      <c r="A2" s="2" t="s">
        <v>1</v>
      </c>
    </row>
    <row r="3" spans="1:19" x14ac:dyDescent="0.25">
      <c r="A3" s="2" t="s">
        <v>71</v>
      </c>
    </row>
    <row r="5" spans="1:19" x14ac:dyDescent="0.25">
      <c r="A5" s="2" t="s">
        <v>2</v>
      </c>
      <c r="B5" t="s">
        <v>3</v>
      </c>
      <c r="C5" s="2" t="s">
        <v>4</v>
      </c>
      <c r="D5" t="s">
        <v>5</v>
      </c>
      <c r="E5" s="2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</row>
    <row r="6" spans="1:19" x14ac:dyDescent="0.25">
      <c r="A6" s="2">
        <v>1017</v>
      </c>
      <c r="B6" t="s">
        <v>21</v>
      </c>
      <c r="C6" s="2" t="str">
        <f t="shared" ref="C6:C37" si="0">"17"</f>
        <v>17</v>
      </c>
      <c r="D6" t="s">
        <v>22</v>
      </c>
      <c r="E6" s="2" t="str">
        <f t="shared" ref="E6:E21" si="1">"171188100"</f>
        <v>171188100</v>
      </c>
      <c r="F6" t="s">
        <v>23</v>
      </c>
      <c r="G6" t="s">
        <v>24</v>
      </c>
      <c r="H6" t="s">
        <v>25</v>
      </c>
      <c r="I6">
        <v>1</v>
      </c>
      <c r="J6" t="s">
        <v>26</v>
      </c>
      <c r="K6" s="1">
        <v>34240225</v>
      </c>
      <c r="L6" s="1">
        <v>22284048.600000001</v>
      </c>
      <c r="M6" s="1">
        <v>-11956176.4</v>
      </c>
      <c r="N6" s="1">
        <v>22255182.609999999</v>
      </c>
      <c r="O6" s="1">
        <v>28865.99</v>
      </c>
      <c r="P6" s="1">
        <v>22255182.609999999</v>
      </c>
      <c r="Q6" s="1">
        <v>0</v>
      </c>
      <c r="R6" s="1">
        <v>22255182.609999999</v>
      </c>
      <c r="S6" s="1">
        <v>0</v>
      </c>
    </row>
    <row r="7" spans="1:19" x14ac:dyDescent="0.25">
      <c r="A7" s="2">
        <v>1017</v>
      </c>
      <c r="B7" t="s">
        <v>21</v>
      </c>
      <c r="C7" s="2" t="str">
        <f t="shared" si="0"/>
        <v>17</v>
      </c>
      <c r="D7" t="s">
        <v>22</v>
      </c>
      <c r="E7" s="2" t="str">
        <f t="shared" si="1"/>
        <v>171188100</v>
      </c>
      <c r="F7" t="s">
        <v>23</v>
      </c>
      <c r="G7" t="s">
        <v>24</v>
      </c>
      <c r="H7" t="s">
        <v>25</v>
      </c>
      <c r="I7">
        <v>2</v>
      </c>
      <c r="J7" t="s">
        <v>27</v>
      </c>
      <c r="K7" s="1">
        <v>63014272</v>
      </c>
      <c r="L7" s="1">
        <v>77833309.829999998</v>
      </c>
      <c r="M7" s="1">
        <v>14819037.83</v>
      </c>
      <c r="N7" s="1">
        <v>73432460.980000004</v>
      </c>
      <c r="O7" s="1">
        <v>4400848.8499999996</v>
      </c>
      <c r="P7" s="1">
        <v>73313166.650000006</v>
      </c>
      <c r="Q7" s="1">
        <v>119294.33</v>
      </c>
      <c r="R7" s="1">
        <v>70504184.640000001</v>
      </c>
      <c r="S7" s="1">
        <v>2808982.01</v>
      </c>
    </row>
    <row r="8" spans="1:19" x14ac:dyDescent="0.25">
      <c r="A8" s="2">
        <v>1017</v>
      </c>
      <c r="B8" t="s">
        <v>21</v>
      </c>
      <c r="C8" s="2" t="str">
        <f t="shared" si="0"/>
        <v>17</v>
      </c>
      <c r="D8" t="s">
        <v>22</v>
      </c>
      <c r="E8" s="2" t="str">
        <f t="shared" si="1"/>
        <v>171188100</v>
      </c>
      <c r="F8" t="s">
        <v>23</v>
      </c>
      <c r="G8" t="s">
        <v>24</v>
      </c>
      <c r="H8" t="s">
        <v>25</v>
      </c>
      <c r="I8">
        <v>6</v>
      </c>
      <c r="J8" t="s">
        <v>28</v>
      </c>
      <c r="K8" s="1">
        <v>11505000</v>
      </c>
      <c r="L8" s="1">
        <v>17846092.460000001</v>
      </c>
      <c r="M8" s="1">
        <v>6341092.46</v>
      </c>
      <c r="N8" s="1">
        <v>17370830.75</v>
      </c>
      <c r="O8" s="1">
        <v>475261.71</v>
      </c>
      <c r="P8" s="1">
        <v>17370830.75</v>
      </c>
      <c r="Q8" s="1">
        <v>0</v>
      </c>
      <c r="R8" s="1">
        <v>12472314.67</v>
      </c>
      <c r="S8" s="1">
        <v>4898516.08</v>
      </c>
    </row>
    <row r="9" spans="1:19" x14ac:dyDescent="0.25">
      <c r="A9" s="2">
        <v>1017</v>
      </c>
      <c r="B9" t="s">
        <v>21</v>
      </c>
      <c r="C9" s="2" t="str">
        <f t="shared" si="0"/>
        <v>17</v>
      </c>
      <c r="D9" t="s">
        <v>22</v>
      </c>
      <c r="E9" s="2" t="str">
        <f t="shared" si="1"/>
        <v>171188100</v>
      </c>
      <c r="F9" t="s">
        <v>23</v>
      </c>
      <c r="G9" t="s">
        <v>24</v>
      </c>
      <c r="H9" t="s">
        <v>25</v>
      </c>
      <c r="I9">
        <v>8</v>
      </c>
      <c r="J9" t="s">
        <v>29</v>
      </c>
      <c r="K9" s="1">
        <v>68884</v>
      </c>
      <c r="L9" s="1">
        <v>8000</v>
      </c>
      <c r="M9" s="1">
        <v>-60884</v>
      </c>
      <c r="N9" s="1">
        <v>8000</v>
      </c>
      <c r="O9" s="1">
        <v>0</v>
      </c>
      <c r="P9" s="1">
        <v>8000</v>
      </c>
      <c r="Q9" s="1">
        <v>0</v>
      </c>
      <c r="R9" s="1">
        <v>8000</v>
      </c>
      <c r="S9" s="1">
        <v>0</v>
      </c>
    </row>
    <row r="10" spans="1:19" x14ac:dyDescent="0.25">
      <c r="A10" s="2">
        <v>1017</v>
      </c>
      <c r="B10" t="s">
        <v>21</v>
      </c>
      <c r="C10" s="2" t="str">
        <f t="shared" si="0"/>
        <v>17</v>
      </c>
      <c r="D10" t="s">
        <v>22</v>
      </c>
      <c r="E10" s="2" t="str">
        <f t="shared" si="1"/>
        <v>171188100</v>
      </c>
      <c r="F10" t="s">
        <v>23</v>
      </c>
      <c r="G10" t="s">
        <v>30</v>
      </c>
      <c r="H10" t="s">
        <v>31</v>
      </c>
      <c r="I10">
        <v>1</v>
      </c>
      <c r="J10" t="s">
        <v>26</v>
      </c>
      <c r="K10" s="1">
        <v>127090261</v>
      </c>
      <c r="L10" s="1">
        <v>569209.67000000004</v>
      </c>
      <c r="M10" s="1">
        <v>-126521051.33</v>
      </c>
      <c r="N10" s="1">
        <v>0</v>
      </c>
      <c r="O10" s="1">
        <v>569209.67000000004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5">
      <c r="A11" s="2">
        <v>1017</v>
      </c>
      <c r="B11" t="s">
        <v>21</v>
      </c>
      <c r="C11" s="2" t="str">
        <f t="shared" si="0"/>
        <v>17</v>
      </c>
      <c r="D11" t="s">
        <v>22</v>
      </c>
      <c r="E11" s="2" t="str">
        <f t="shared" si="1"/>
        <v>171188100</v>
      </c>
      <c r="F11" t="s">
        <v>23</v>
      </c>
      <c r="G11" t="s">
        <v>30</v>
      </c>
      <c r="H11" t="s">
        <v>31</v>
      </c>
      <c r="I11">
        <v>2</v>
      </c>
      <c r="J11" t="s">
        <v>27</v>
      </c>
      <c r="K11" s="1">
        <v>1173874071</v>
      </c>
      <c r="L11" s="1">
        <v>1598267030.3699999</v>
      </c>
      <c r="M11" s="1">
        <v>424392959.37</v>
      </c>
      <c r="N11" s="1">
        <v>1596681503.1600001</v>
      </c>
      <c r="O11" s="1">
        <v>1585527.21</v>
      </c>
      <c r="P11" s="1">
        <v>1583427625.5599999</v>
      </c>
      <c r="Q11" s="1">
        <v>13253877.6</v>
      </c>
      <c r="R11" s="1">
        <v>1461899027.22</v>
      </c>
      <c r="S11" s="1">
        <v>121528598.34</v>
      </c>
    </row>
    <row r="12" spans="1:19" x14ac:dyDescent="0.25">
      <c r="A12" s="2">
        <v>1017</v>
      </c>
      <c r="B12" t="s">
        <v>21</v>
      </c>
      <c r="C12" s="2" t="str">
        <f t="shared" si="0"/>
        <v>17</v>
      </c>
      <c r="D12" t="s">
        <v>22</v>
      </c>
      <c r="E12" s="2" t="str">
        <f t="shared" si="1"/>
        <v>171188100</v>
      </c>
      <c r="F12" t="s">
        <v>23</v>
      </c>
      <c r="G12" t="s">
        <v>30</v>
      </c>
      <c r="H12" t="s">
        <v>31</v>
      </c>
      <c r="I12">
        <v>3</v>
      </c>
      <c r="J12" t="s">
        <v>32</v>
      </c>
      <c r="K12" s="1">
        <v>5293737</v>
      </c>
      <c r="L12" s="1">
        <v>8502418</v>
      </c>
      <c r="M12" s="1">
        <v>3208681</v>
      </c>
      <c r="N12" s="1">
        <v>8356126.29</v>
      </c>
      <c r="O12" s="1">
        <v>146291.71</v>
      </c>
      <c r="P12" s="1">
        <v>8356126.29</v>
      </c>
      <c r="Q12" s="1">
        <v>0</v>
      </c>
      <c r="R12" s="1">
        <v>8333654.0899999999</v>
      </c>
      <c r="S12" s="1">
        <v>22472.2</v>
      </c>
    </row>
    <row r="13" spans="1:19" x14ac:dyDescent="0.25">
      <c r="A13" s="2">
        <v>1017</v>
      </c>
      <c r="B13" t="s">
        <v>21</v>
      </c>
      <c r="C13" s="2" t="str">
        <f t="shared" si="0"/>
        <v>17</v>
      </c>
      <c r="D13" t="s">
        <v>22</v>
      </c>
      <c r="E13" s="2" t="str">
        <f t="shared" si="1"/>
        <v>171188100</v>
      </c>
      <c r="F13" t="s">
        <v>23</v>
      </c>
      <c r="G13" t="s">
        <v>30</v>
      </c>
      <c r="H13" t="s">
        <v>31</v>
      </c>
      <c r="I13">
        <v>4</v>
      </c>
      <c r="J13" t="s">
        <v>33</v>
      </c>
      <c r="K13" s="1">
        <v>8690000</v>
      </c>
      <c r="L13" s="1">
        <v>12190000</v>
      </c>
      <c r="M13" s="1">
        <v>3500000</v>
      </c>
      <c r="N13" s="1">
        <v>12190000</v>
      </c>
      <c r="O13" s="1">
        <v>0</v>
      </c>
      <c r="P13" s="1">
        <v>12190000</v>
      </c>
      <c r="Q13" s="1">
        <v>0</v>
      </c>
      <c r="R13" s="1">
        <v>12190000</v>
      </c>
      <c r="S13" s="1">
        <v>0</v>
      </c>
    </row>
    <row r="14" spans="1:19" x14ac:dyDescent="0.25">
      <c r="A14" s="2">
        <v>1017</v>
      </c>
      <c r="B14" t="s">
        <v>21</v>
      </c>
      <c r="C14" s="2" t="str">
        <f t="shared" si="0"/>
        <v>17</v>
      </c>
      <c r="D14" t="s">
        <v>22</v>
      </c>
      <c r="E14" s="2" t="str">
        <f t="shared" si="1"/>
        <v>171188100</v>
      </c>
      <c r="F14" t="s">
        <v>23</v>
      </c>
      <c r="G14" t="s">
        <v>30</v>
      </c>
      <c r="H14" t="s">
        <v>31</v>
      </c>
      <c r="I14">
        <v>6</v>
      </c>
      <c r="J14" t="s">
        <v>28</v>
      </c>
      <c r="K14" s="1">
        <v>16067396</v>
      </c>
      <c r="L14" s="1">
        <v>6053336.5899999999</v>
      </c>
      <c r="M14" s="1">
        <v>-10014059.41</v>
      </c>
      <c r="N14" s="1">
        <v>5927246.1200000001</v>
      </c>
      <c r="O14" s="1">
        <v>126090.47</v>
      </c>
      <c r="P14" s="1">
        <v>5927246.1200000001</v>
      </c>
      <c r="Q14" s="1">
        <v>0</v>
      </c>
      <c r="R14" s="1">
        <v>4223563.9400000004</v>
      </c>
      <c r="S14" s="1">
        <v>1703682.18</v>
      </c>
    </row>
    <row r="15" spans="1:19" x14ac:dyDescent="0.25">
      <c r="A15" s="2">
        <v>1017</v>
      </c>
      <c r="B15" t="s">
        <v>21</v>
      </c>
      <c r="C15" s="2" t="str">
        <f t="shared" si="0"/>
        <v>17</v>
      </c>
      <c r="D15" t="s">
        <v>22</v>
      </c>
      <c r="E15" s="2" t="str">
        <f t="shared" si="1"/>
        <v>171188100</v>
      </c>
      <c r="F15" t="s">
        <v>23</v>
      </c>
      <c r="G15" t="s">
        <v>30</v>
      </c>
      <c r="H15" t="s">
        <v>31</v>
      </c>
      <c r="I15">
        <v>8</v>
      </c>
      <c r="J15" t="s">
        <v>29</v>
      </c>
      <c r="K15" s="1">
        <v>330896212</v>
      </c>
      <c r="L15" s="1">
        <v>428851117</v>
      </c>
      <c r="M15" s="1">
        <v>97954905</v>
      </c>
      <c r="N15" s="1">
        <v>428542167</v>
      </c>
      <c r="O15" s="1">
        <v>308950</v>
      </c>
      <c r="P15" s="1">
        <v>428542167</v>
      </c>
      <c r="Q15" s="1">
        <v>0</v>
      </c>
      <c r="R15" s="1">
        <v>428542166.95999998</v>
      </c>
      <c r="S15" s="1">
        <v>0.04</v>
      </c>
    </row>
    <row r="16" spans="1:19" x14ac:dyDescent="0.25">
      <c r="A16" s="2">
        <v>1017</v>
      </c>
      <c r="B16" t="s">
        <v>21</v>
      </c>
      <c r="C16" s="2" t="str">
        <f t="shared" si="0"/>
        <v>17</v>
      </c>
      <c r="D16" t="s">
        <v>22</v>
      </c>
      <c r="E16" s="2" t="str">
        <f t="shared" si="1"/>
        <v>171188100</v>
      </c>
      <c r="F16" t="s">
        <v>23</v>
      </c>
      <c r="G16" t="s">
        <v>34</v>
      </c>
      <c r="H16" t="s">
        <v>35</v>
      </c>
      <c r="I16">
        <v>1</v>
      </c>
      <c r="J16" t="s">
        <v>26</v>
      </c>
      <c r="K16" s="1">
        <v>78590255</v>
      </c>
      <c r="L16" s="1">
        <v>0</v>
      </c>
      <c r="M16" s="1">
        <v>-78590255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5">
      <c r="A17" s="2">
        <v>1017</v>
      </c>
      <c r="B17" t="s">
        <v>21</v>
      </c>
      <c r="C17" s="2" t="str">
        <f t="shared" si="0"/>
        <v>17</v>
      </c>
      <c r="D17" t="s">
        <v>22</v>
      </c>
      <c r="E17" s="2" t="str">
        <f t="shared" si="1"/>
        <v>171188100</v>
      </c>
      <c r="F17" t="s">
        <v>23</v>
      </c>
      <c r="G17" t="s">
        <v>34</v>
      </c>
      <c r="H17" t="s">
        <v>35</v>
      </c>
      <c r="I17">
        <v>2</v>
      </c>
      <c r="J17" t="s">
        <v>27</v>
      </c>
      <c r="K17" s="1">
        <v>10786312</v>
      </c>
      <c r="L17" s="1">
        <v>2667550.91</v>
      </c>
      <c r="M17" s="1">
        <v>-8118761.0899999999</v>
      </c>
      <c r="N17" s="1">
        <v>2583541.88</v>
      </c>
      <c r="O17" s="1">
        <v>84009.03</v>
      </c>
      <c r="P17" s="1">
        <v>2583541.88</v>
      </c>
      <c r="Q17" s="1">
        <v>0</v>
      </c>
      <c r="R17" s="1">
        <v>2583540.2999999998</v>
      </c>
      <c r="S17" s="1">
        <v>1.58</v>
      </c>
    </row>
    <row r="18" spans="1:19" x14ac:dyDescent="0.25">
      <c r="A18" s="2">
        <v>1017</v>
      </c>
      <c r="B18" t="s">
        <v>21</v>
      </c>
      <c r="C18" s="2" t="str">
        <f t="shared" si="0"/>
        <v>17</v>
      </c>
      <c r="D18" t="s">
        <v>22</v>
      </c>
      <c r="E18" s="2" t="str">
        <f t="shared" si="1"/>
        <v>171188100</v>
      </c>
      <c r="F18" t="s">
        <v>23</v>
      </c>
      <c r="G18" t="s">
        <v>34</v>
      </c>
      <c r="H18" t="s">
        <v>35</v>
      </c>
      <c r="I18">
        <v>4</v>
      </c>
      <c r="J18" t="s">
        <v>33</v>
      </c>
      <c r="K18" s="1">
        <v>1111989582</v>
      </c>
      <c r="L18" s="1">
        <v>1625396946.55</v>
      </c>
      <c r="M18" s="1">
        <v>513407364.55000001</v>
      </c>
      <c r="N18" s="1">
        <v>1625396946.55</v>
      </c>
      <c r="O18" s="1">
        <v>0</v>
      </c>
      <c r="P18" s="1">
        <v>1625396946.55</v>
      </c>
      <c r="Q18" s="1">
        <v>0</v>
      </c>
      <c r="R18" s="1">
        <v>1625396808.1300001</v>
      </c>
      <c r="S18" s="1">
        <v>138.41999999999999</v>
      </c>
    </row>
    <row r="19" spans="1:19" x14ac:dyDescent="0.25">
      <c r="A19" s="2">
        <v>1017</v>
      </c>
      <c r="B19" t="s">
        <v>21</v>
      </c>
      <c r="C19" s="2" t="str">
        <f t="shared" si="0"/>
        <v>17</v>
      </c>
      <c r="D19" t="s">
        <v>22</v>
      </c>
      <c r="E19" s="2" t="str">
        <f t="shared" si="1"/>
        <v>171188100</v>
      </c>
      <c r="F19" t="s">
        <v>23</v>
      </c>
      <c r="G19" t="s">
        <v>36</v>
      </c>
      <c r="H19" t="s">
        <v>37</v>
      </c>
      <c r="I19">
        <v>1</v>
      </c>
      <c r="J19" t="s">
        <v>26</v>
      </c>
      <c r="K19" s="1">
        <v>34654520</v>
      </c>
      <c r="L19" s="1">
        <v>0.01</v>
      </c>
      <c r="M19" s="1">
        <v>-34654519.990000002</v>
      </c>
      <c r="N19" s="1">
        <v>0</v>
      </c>
      <c r="O19" s="1">
        <v>0.01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5">
      <c r="A20" s="2">
        <v>1017</v>
      </c>
      <c r="B20" t="s">
        <v>21</v>
      </c>
      <c r="C20" s="2" t="str">
        <f t="shared" si="0"/>
        <v>17</v>
      </c>
      <c r="D20" t="s">
        <v>22</v>
      </c>
      <c r="E20" s="2" t="str">
        <f t="shared" si="1"/>
        <v>171188100</v>
      </c>
      <c r="F20" t="s">
        <v>23</v>
      </c>
      <c r="G20" t="s">
        <v>38</v>
      </c>
      <c r="H20" t="s">
        <v>39</v>
      </c>
      <c r="I20">
        <v>1</v>
      </c>
      <c r="J20" t="s">
        <v>26</v>
      </c>
      <c r="K20" s="1">
        <v>660000</v>
      </c>
      <c r="L20" s="1">
        <v>0</v>
      </c>
      <c r="M20" s="1">
        <v>-660000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5">
      <c r="A21" s="2">
        <v>1017</v>
      </c>
      <c r="B21" t="s">
        <v>21</v>
      </c>
      <c r="C21" s="2" t="str">
        <f t="shared" si="0"/>
        <v>17</v>
      </c>
      <c r="D21" t="s">
        <v>22</v>
      </c>
      <c r="E21" s="2" t="str">
        <f t="shared" si="1"/>
        <v>171188100</v>
      </c>
      <c r="F21" t="s">
        <v>23</v>
      </c>
      <c r="G21" t="s">
        <v>40</v>
      </c>
      <c r="H21" t="s">
        <v>41</v>
      </c>
      <c r="I21">
        <v>1</v>
      </c>
      <c r="J21" t="s">
        <v>26</v>
      </c>
      <c r="K21" s="1">
        <v>5166635</v>
      </c>
      <c r="L21" s="1">
        <v>0</v>
      </c>
      <c r="M21" s="1">
        <v>-5166635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5">
      <c r="A22" s="2">
        <v>1017</v>
      </c>
      <c r="B22" t="s">
        <v>21</v>
      </c>
      <c r="C22" s="2" t="str">
        <f t="shared" si="0"/>
        <v>17</v>
      </c>
      <c r="D22" t="s">
        <v>22</v>
      </c>
      <c r="E22" s="2" t="str">
        <f>"171188201"</f>
        <v>171188201</v>
      </c>
      <c r="F22" t="s">
        <v>42</v>
      </c>
      <c r="G22" t="s">
        <v>30</v>
      </c>
      <c r="H22" t="s">
        <v>31</v>
      </c>
      <c r="I22">
        <v>1</v>
      </c>
      <c r="J22" t="s">
        <v>26</v>
      </c>
      <c r="K22" s="1">
        <v>351671988</v>
      </c>
      <c r="L22" s="1">
        <v>402897628.19999999</v>
      </c>
      <c r="M22" s="1">
        <v>51225640.200000003</v>
      </c>
      <c r="N22" s="1">
        <v>402893943.85000002</v>
      </c>
      <c r="O22" s="1">
        <v>3684.35</v>
      </c>
      <c r="P22" s="1">
        <v>402893943.85000002</v>
      </c>
      <c r="Q22" s="1">
        <v>0</v>
      </c>
      <c r="R22" s="1">
        <v>402893943.85000002</v>
      </c>
      <c r="S22" s="1">
        <v>0</v>
      </c>
    </row>
    <row r="23" spans="1:19" x14ac:dyDescent="0.25">
      <c r="A23" s="2">
        <v>1017</v>
      </c>
      <c r="B23" t="s">
        <v>21</v>
      </c>
      <c r="C23" s="2" t="str">
        <f t="shared" si="0"/>
        <v>17</v>
      </c>
      <c r="D23" t="s">
        <v>22</v>
      </c>
      <c r="E23" s="2" t="str">
        <f>"171188201"</f>
        <v>171188201</v>
      </c>
      <c r="F23" t="s">
        <v>42</v>
      </c>
      <c r="G23" t="s">
        <v>30</v>
      </c>
      <c r="H23" t="s">
        <v>31</v>
      </c>
      <c r="I23">
        <v>2</v>
      </c>
      <c r="J23" t="s">
        <v>27</v>
      </c>
      <c r="K23" s="1">
        <v>180154372</v>
      </c>
      <c r="L23" s="1">
        <v>294502482.89999998</v>
      </c>
      <c r="M23" s="1">
        <v>114348110.90000001</v>
      </c>
      <c r="N23" s="1">
        <v>294467358.07999998</v>
      </c>
      <c r="O23" s="1">
        <v>35124.82</v>
      </c>
      <c r="P23" s="1">
        <v>294467358.07999998</v>
      </c>
      <c r="Q23" s="1">
        <v>0</v>
      </c>
      <c r="R23" s="1">
        <v>294467358.07999998</v>
      </c>
      <c r="S23" s="1">
        <v>0</v>
      </c>
    </row>
    <row r="24" spans="1:19" x14ac:dyDescent="0.25">
      <c r="A24" s="2">
        <v>1017</v>
      </c>
      <c r="B24" t="s">
        <v>21</v>
      </c>
      <c r="C24" s="2" t="str">
        <f t="shared" si="0"/>
        <v>17</v>
      </c>
      <c r="D24" t="s">
        <v>22</v>
      </c>
      <c r="E24" s="2" t="str">
        <f>"171188201"</f>
        <v>171188201</v>
      </c>
      <c r="F24" t="s">
        <v>42</v>
      </c>
      <c r="G24" t="s">
        <v>30</v>
      </c>
      <c r="H24" t="s">
        <v>31</v>
      </c>
      <c r="I24">
        <v>6</v>
      </c>
      <c r="J24" t="s">
        <v>28</v>
      </c>
      <c r="K24" s="1">
        <v>2181193</v>
      </c>
      <c r="L24" s="1">
        <v>17905598.920000002</v>
      </c>
      <c r="M24" s="1">
        <v>15724405.92</v>
      </c>
      <c r="N24" s="1">
        <v>17905429.420000002</v>
      </c>
      <c r="O24" s="1">
        <v>169.5</v>
      </c>
      <c r="P24" s="1">
        <v>17905429.420000002</v>
      </c>
      <c r="Q24" s="1">
        <v>0</v>
      </c>
      <c r="R24" s="1">
        <v>17905429.420000002</v>
      </c>
      <c r="S24" s="1">
        <v>0</v>
      </c>
    </row>
    <row r="25" spans="1:19" x14ac:dyDescent="0.25">
      <c r="A25" s="2">
        <v>1017</v>
      </c>
      <c r="B25" t="s">
        <v>21</v>
      </c>
      <c r="C25" s="2" t="str">
        <f t="shared" si="0"/>
        <v>17</v>
      </c>
      <c r="D25" t="s">
        <v>22</v>
      </c>
      <c r="E25" s="2" t="str">
        <f>"171188201"</f>
        <v>171188201</v>
      </c>
      <c r="F25" t="s">
        <v>42</v>
      </c>
      <c r="G25" t="s">
        <v>30</v>
      </c>
      <c r="H25" t="s">
        <v>31</v>
      </c>
      <c r="I25">
        <v>8</v>
      </c>
      <c r="J25" t="s">
        <v>29</v>
      </c>
      <c r="K25" s="1">
        <v>429877</v>
      </c>
      <c r="L25" s="1">
        <v>119186.28</v>
      </c>
      <c r="M25" s="1">
        <v>-310690.71999999997</v>
      </c>
      <c r="N25" s="1">
        <v>119186.28</v>
      </c>
      <c r="O25" s="1">
        <v>0</v>
      </c>
      <c r="P25" s="1">
        <v>119186.28</v>
      </c>
      <c r="Q25" s="1">
        <v>0</v>
      </c>
      <c r="R25" s="1">
        <v>119186.28</v>
      </c>
      <c r="S25" s="1">
        <v>0</v>
      </c>
    </row>
    <row r="26" spans="1:19" x14ac:dyDescent="0.25">
      <c r="A26" s="2">
        <v>1017</v>
      </c>
      <c r="B26" t="s">
        <v>21</v>
      </c>
      <c r="C26" s="2" t="str">
        <f t="shared" si="0"/>
        <v>17</v>
      </c>
      <c r="D26" t="s">
        <v>22</v>
      </c>
      <c r="E26" s="2" t="str">
        <f>"171188201"</f>
        <v>171188201</v>
      </c>
      <c r="F26" t="s">
        <v>42</v>
      </c>
      <c r="G26" t="s">
        <v>38</v>
      </c>
      <c r="H26" t="s">
        <v>39</v>
      </c>
      <c r="I26">
        <v>1</v>
      </c>
      <c r="J26" t="s">
        <v>26</v>
      </c>
      <c r="K26" s="1">
        <v>29299667</v>
      </c>
      <c r="L26" s="1">
        <v>32512354.149999999</v>
      </c>
      <c r="M26" s="1">
        <v>3212687.15</v>
      </c>
      <c r="N26" s="1">
        <v>32512354.149999999</v>
      </c>
      <c r="O26" s="1">
        <v>0</v>
      </c>
      <c r="P26" s="1">
        <v>32512354.149999999</v>
      </c>
      <c r="Q26" s="1">
        <v>0</v>
      </c>
      <c r="R26" s="1">
        <v>32512354.149999999</v>
      </c>
      <c r="S26" s="1">
        <v>0</v>
      </c>
    </row>
    <row r="27" spans="1:19" x14ac:dyDescent="0.25">
      <c r="A27" s="2">
        <v>1017</v>
      </c>
      <c r="B27" t="s">
        <v>21</v>
      </c>
      <c r="C27" s="2" t="str">
        <f t="shared" si="0"/>
        <v>17</v>
      </c>
      <c r="D27" t="s">
        <v>22</v>
      </c>
      <c r="E27" s="2" t="str">
        <f>"171188202"</f>
        <v>171188202</v>
      </c>
      <c r="F27" t="s">
        <v>43</v>
      </c>
      <c r="G27" t="s">
        <v>30</v>
      </c>
      <c r="H27" t="s">
        <v>31</v>
      </c>
      <c r="I27">
        <v>1</v>
      </c>
      <c r="J27" t="s">
        <v>26</v>
      </c>
      <c r="K27" s="1">
        <v>315091705</v>
      </c>
      <c r="L27" s="1">
        <v>363597420.38999999</v>
      </c>
      <c r="M27" s="1">
        <v>48505715.390000001</v>
      </c>
      <c r="N27" s="1">
        <v>363582734.81999999</v>
      </c>
      <c r="O27" s="1">
        <v>14685.57</v>
      </c>
      <c r="P27" s="1">
        <v>363582734.81999999</v>
      </c>
      <c r="Q27" s="1">
        <v>0</v>
      </c>
      <c r="R27" s="1">
        <v>363582734.81999999</v>
      </c>
      <c r="S27" s="1">
        <v>0</v>
      </c>
    </row>
    <row r="28" spans="1:19" x14ac:dyDescent="0.25">
      <c r="A28" s="2">
        <v>1017</v>
      </c>
      <c r="B28" t="s">
        <v>21</v>
      </c>
      <c r="C28" s="2" t="str">
        <f t="shared" si="0"/>
        <v>17</v>
      </c>
      <c r="D28" t="s">
        <v>22</v>
      </c>
      <c r="E28" s="2" t="str">
        <f>"171188202"</f>
        <v>171188202</v>
      </c>
      <c r="F28" t="s">
        <v>43</v>
      </c>
      <c r="G28" t="s">
        <v>30</v>
      </c>
      <c r="H28" t="s">
        <v>31</v>
      </c>
      <c r="I28">
        <v>2</v>
      </c>
      <c r="J28" t="s">
        <v>27</v>
      </c>
      <c r="K28" s="1">
        <v>150407310</v>
      </c>
      <c r="L28" s="1">
        <v>217921140.40000001</v>
      </c>
      <c r="M28" s="1">
        <v>67513830.400000006</v>
      </c>
      <c r="N28" s="1">
        <v>217920973.84999999</v>
      </c>
      <c r="O28" s="1">
        <v>166.55</v>
      </c>
      <c r="P28" s="1">
        <v>217920973.84999999</v>
      </c>
      <c r="Q28" s="1">
        <v>0</v>
      </c>
      <c r="R28" s="1">
        <v>217839116.12</v>
      </c>
      <c r="S28" s="1">
        <v>81857.73</v>
      </c>
    </row>
    <row r="29" spans="1:19" x14ac:dyDescent="0.25">
      <c r="A29" s="2">
        <v>1017</v>
      </c>
      <c r="B29" t="s">
        <v>21</v>
      </c>
      <c r="C29" s="2" t="str">
        <f t="shared" si="0"/>
        <v>17</v>
      </c>
      <c r="D29" t="s">
        <v>22</v>
      </c>
      <c r="E29" s="2" t="str">
        <f>"171188202"</f>
        <v>171188202</v>
      </c>
      <c r="F29" t="s">
        <v>43</v>
      </c>
      <c r="G29" t="s">
        <v>30</v>
      </c>
      <c r="H29" t="s">
        <v>31</v>
      </c>
      <c r="I29">
        <v>6</v>
      </c>
      <c r="J29" t="s">
        <v>28</v>
      </c>
      <c r="K29" s="1">
        <v>97728206</v>
      </c>
      <c r="L29" s="1">
        <v>244599232.65000001</v>
      </c>
      <c r="M29" s="1">
        <v>146871026.65000001</v>
      </c>
      <c r="N29" s="1">
        <v>244585719.34</v>
      </c>
      <c r="O29" s="1">
        <v>13513.31</v>
      </c>
      <c r="P29" s="1">
        <v>244585719.34</v>
      </c>
      <c r="Q29" s="1">
        <v>0</v>
      </c>
      <c r="R29" s="1">
        <v>244582142.66999999</v>
      </c>
      <c r="S29" s="1">
        <v>3576.67</v>
      </c>
    </row>
    <row r="30" spans="1:19" x14ac:dyDescent="0.25">
      <c r="A30" s="2">
        <v>1017</v>
      </c>
      <c r="B30" t="s">
        <v>21</v>
      </c>
      <c r="C30" s="2" t="str">
        <f t="shared" si="0"/>
        <v>17</v>
      </c>
      <c r="D30" t="s">
        <v>22</v>
      </c>
      <c r="E30" s="2" t="str">
        <f>"171188202"</f>
        <v>171188202</v>
      </c>
      <c r="F30" t="s">
        <v>43</v>
      </c>
      <c r="G30" t="s">
        <v>30</v>
      </c>
      <c r="H30" t="s">
        <v>31</v>
      </c>
      <c r="I30">
        <v>8</v>
      </c>
      <c r="J30" t="s">
        <v>29</v>
      </c>
      <c r="K30" s="1">
        <v>215693</v>
      </c>
      <c r="L30" s="1">
        <v>136156.1</v>
      </c>
      <c r="M30" s="1">
        <v>-79536.899999999994</v>
      </c>
      <c r="N30" s="1">
        <v>136156.1</v>
      </c>
      <c r="O30" s="1">
        <v>0</v>
      </c>
      <c r="P30" s="1">
        <v>136156.1</v>
      </c>
      <c r="Q30" s="1">
        <v>0</v>
      </c>
      <c r="R30" s="1">
        <v>136156.1</v>
      </c>
      <c r="S30" s="1">
        <v>0</v>
      </c>
    </row>
    <row r="31" spans="1:19" x14ac:dyDescent="0.25">
      <c r="A31" s="2">
        <v>1017</v>
      </c>
      <c r="B31" t="s">
        <v>21</v>
      </c>
      <c r="C31" s="2" t="str">
        <f t="shared" si="0"/>
        <v>17</v>
      </c>
      <c r="D31" t="s">
        <v>22</v>
      </c>
      <c r="E31" s="2" t="str">
        <f>"171188202"</f>
        <v>171188202</v>
      </c>
      <c r="F31" t="s">
        <v>43</v>
      </c>
      <c r="G31" t="s">
        <v>38</v>
      </c>
      <c r="H31" t="s">
        <v>39</v>
      </c>
      <c r="I31">
        <v>1</v>
      </c>
      <c r="J31" t="s">
        <v>26</v>
      </c>
      <c r="K31" s="1">
        <v>27715603</v>
      </c>
      <c r="L31" s="1">
        <v>30027608.079999998</v>
      </c>
      <c r="M31" s="1">
        <v>2312005.08</v>
      </c>
      <c r="N31" s="1">
        <v>30027608.079999998</v>
      </c>
      <c r="O31" s="1">
        <v>0</v>
      </c>
      <c r="P31" s="1">
        <v>30027608.079999998</v>
      </c>
      <c r="Q31" s="1">
        <v>0</v>
      </c>
      <c r="R31" s="1">
        <v>30027608.079999998</v>
      </c>
      <c r="S31" s="1">
        <v>0</v>
      </c>
    </row>
    <row r="32" spans="1:19" x14ac:dyDescent="0.25">
      <c r="A32" s="2">
        <v>1017</v>
      </c>
      <c r="B32" t="s">
        <v>21</v>
      </c>
      <c r="C32" s="2" t="str">
        <f t="shared" si="0"/>
        <v>17</v>
      </c>
      <c r="D32" t="s">
        <v>22</v>
      </c>
      <c r="E32" s="2" t="str">
        <f>"171188203"</f>
        <v>171188203</v>
      </c>
      <c r="F32" t="s">
        <v>44</v>
      </c>
      <c r="G32" t="s">
        <v>30</v>
      </c>
      <c r="H32" t="s">
        <v>31</v>
      </c>
      <c r="I32">
        <v>1</v>
      </c>
      <c r="J32" t="s">
        <v>26</v>
      </c>
      <c r="K32" s="1">
        <v>249195082</v>
      </c>
      <c r="L32" s="1">
        <v>280730228.14999998</v>
      </c>
      <c r="M32" s="1">
        <v>31535146.149999999</v>
      </c>
      <c r="N32" s="1">
        <v>280719028.14999998</v>
      </c>
      <c r="O32" s="1">
        <v>11200</v>
      </c>
      <c r="P32" s="1">
        <v>280719028.14999998</v>
      </c>
      <c r="Q32" s="1">
        <v>0</v>
      </c>
      <c r="R32" s="1">
        <v>280719028.14999998</v>
      </c>
      <c r="S32" s="1">
        <v>0</v>
      </c>
    </row>
    <row r="33" spans="1:19" x14ac:dyDescent="0.25">
      <c r="A33" s="2">
        <v>1017</v>
      </c>
      <c r="B33" t="s">
        <v>21</v>
      </c>
      <c r="C33" s="2" t="str">
        <f t="shared" si="0"/>
        <v>17</v>
      </c>
      <c r="D33" t="s">
        <v>22</v>
      </c>
      <c r="E33" s="2" t="str">
        <f>"171188203"</f>
        <v>171188203</v>
      </c>
      <c r="F33" t="s">
        <v>44</v>
      </c>
      <c r="G33" t="s">
        <v>30</v>
      </c>
      <c r="H33" t="s">
        <v>31</v>
      </c>
      <c r="I33">
        <v>2</v>
      </c>
      <c r="J33" t="s">
        <v>27</v>
      </c>
      <c r="K33" s="1">
        <v>130983995</v>
      </c>
      <c r="L33" s="1">
        <v>247799036.84</v>
      </c>
      <c r="M33" s="1">
        <v>116815041.84</v>
      </c>
      <c r="N33" s="1">
        <v>247795202.33000001</v>
      </c>
      <c r="O33" s="1">
        <v>3834.51</v>
      </c>
      <c r="P33" s="1">
        <v>247795202.33000001</v>
      </c>
      <c r="Q33" s="1">
        <v>0</v>
      </c>
      <c r="R33" s="1">
        <v>247795202.28999999</v>
      </c>
      <c r="S33" s="1">
        <v>0.04</v>
      </c>
    </row>
    <row r="34" spans="1:19" x14ac:dyDescent="0.25">
      <c r="A34" s="2">
        <v>1017</v>
      </c>
      <c r="B34" t="s">
        <v>21</v>
      </c>
      <c r="C34" s="2" t="str">
        <f t="shared" si="0"/>
        <v>17</v>
      </c>
      <c r="D34" t="s">
        <v>22</v>
      </c>
      <c r="E34" s="2" t="str">
        <f>"171188203"</f>
        <v>171188203</v>
      </c>
      <c r="F34" t="s">
        <v>44</v>
      </c>
      <c r="G34" t="s">
        <v>30</v>
      </c>
      <c r="H34" t="s">
        <v>31</v>
      </c>
      <c r="I34">
        <v>6</v>
      </c>
      <c r="J34" t="s">
        <v>28</v>
      </c>
      <c r="K34" s="1">
        <v>20981336</v>
      </c>
      <c r="L34" s="1">
        <v>25314709.030000001</v>
      </c>
      <c r="M34" s="1">
        <v>4333373.03</v>
      </c>
      <c r="N34" s="1">
        <v>17916186.25</v>
      </c>
      <c r="O34" s="1">
        <v>7398522.7800000003</v>
      </c>
      <c r="P34" s="1">
        <v>14380796.82</v>
      </c>
      <c r="Q34" s="1">
        <v>3535389.43</v>
      </c>
      <c r="R34" s="1">
        <v>14380796.810000001</v>
      </c>
      <c r="S34" s="1">
        <v>0.01</v>
      </c>
    </row>
    <row r="35" spans="1:19" x14ac:dyDescent="0.25">
      <c r="A35" s="2">
        <v>1017</v>
      </c>
      <c r="B35" t="s">
        <v>21</v>
      </c>
      <c r="C35" s="2" t="str">
        <f t="shared" si="0"/>
        <v>17</v>
      </c>
      <c r="D35" t="s">
        <v>22</v>
      </c>
      <c r="E35" s="2" t="str">
        <f>"171188203"</f>
        <v>171188203</v>
      </c>
      <c r="F35" t="s">
        <v>44</v>
      </c>
      <c r="G35" t="s">
        <v>30</v>
      </c>
      <c r="H35" t="s">
        <v>31</v>
      </c>
      <c r="I35">
        <v>8</v>
      </c>
      <c r="J35" t="s">
        <v>29</v>
      </c>
      <c r="K35" s="1">
        <v>292562</v>
      </c>
      <c r="L35" s="1">
        <v>160761.18</v>
      </c>
      <c r="M35" s="1">
        <v>-131800.82</v>
      </c>
      <c r="N35" s="1">
        <v>160761.18</v>
      </c>
      <c r="O35" s="1">
        <v>0</v>
      </c>
      <c r="P35" s="1">
        <v>160761.18</v>
      </c>
      <c r="Q35" s="1">
        <v>0</v>
      </c>
      <c r="R35" s="1">
        <v>160761.18</v>
      </c>
      <c r="S35" s="1">
        <v>0</v>
      </c>
    </row>
    <row r="36" spans="1:19" x14ac:dyDescent="0.25">
      <c r="A36" s="2">
        <v>1017</v>
      </c>
      <c r="B36" t="s">
        <v>21</v>
      </c>
      <c r="C36" s="2" t="str">
        <f t="shared" si="0"/>
        <v>17</v>
      </c>
      <c r="D36" t="s">
        <v>22</v>
      </c>
      <c r="E36" s="2" t="str">
        <f>"171188203"</f>
        <v>171188203</v>
      </c>
      <c r="F36" t="s">
        <v>44</v>
      </c>
      <c r="G36" t="s">
        <v>38</v>
      </c>
      <c r="H36" t="s">
        <v>39</v>
      </c>
      <c r="I36">
        <v>1</v>
      </c>
      <c r="J36" t="s">
        <v>26</v>
      </c>
      <c r="K36" s="1">
        <v>24333808</v>
      </c>
      <c r="L36" s="1">
        <v>26847847.98</v>
      </c>
      <c r="M36" s="1">
        <v>2514039.98</v>
      </c>
      <c r="N36" s="1">
        <v>26847847.98</v>
      </c>
      <c r="O36" s="1">
        <v>0</v>
      </c>
      <c r="P36" s="1">
        <v>26847847.98</v>
      </c>
      <c r="Q36" s="1">
        <v>0</v>
      </c>
      <c r="R36" s="1">
        <v>26847847.98</v>
      </c>
      <c r="S36" s="1">
        <v>0</v>
      </c>
    </row>
    <row r="37" spans="1:19" x14ac:dyDescent="0.25">
      <c r="A37" s="2">
        <v>1017</v>
      </c>
      <c r="B37" t="s">
        <v>21</v>
      </c>
      <c r="C37" s="2" t="str">
        <f t="shared" si="0"/>
        <v>17</v>
      </c>
      <c r="D37" t="s">
        <v>22</v>
      </c>
      <c r="E37" s="2" t="str">
        <f>"171188204"</f>
        <v>171188204</v>
      </c>
      <c r="F37" t="s">
        <v>45</v>
      </c>
      <c r="G37" t="s">
        <v>30</v>
      </c>
      <c r="H37" t="s">
        <v>31</v>
      </c>
      <c r="I37">
        <v>1</v>
      </c>
      <c r="J37" t="s">
        <v>26</v>
      </c>
      <c r="K37" s="1">
        <v>223224332</v>
      </c>
      <c r="L37" s="1">
        <v>255247865.34999999</v>
      </c>
      <c r="M37" s="1">
        <v>32023533.350000001</v>
      </c>
      <c r="N37" s="1">
        <v>254678002.47999999</v>
      </c>
      <c r="O37" s="1">
        <v>569862.87</v>
      </c>
      <c r="P37" s="1">
        <v>254678002.47999999</v>
      </c>
      <c r="Q37" s="1">
        <v>0</v>
      </c>
      <c r="R37" s="1">
        <v>254678002.47999999</v>
      </c>
      <c r="S37" s="1">
        <v>0</v>
      </c>
    </row>
    <row r="38" spans="1:19" x14ac:dyDescent="0.25">
      <c r="A38" s="2">
        <v>1017</v>
      </c>
      <c r="B38" t="s">
        <v>21</v>
      </c>
      <c r="C38" s="2" t="str">
        <f t="shared" ref="C38:C69" si="2">"17"</f>
        <v>17</v>
      </c>
      <c r="D38" t="s">
        <v>22</v>
      </c>
      <c r="E38" s="2" t="str">
        <f>"171188204"</f>
        <v>171188204</v>
      </c>
      <c r="F38" t="s">
        <v>45</v>
      </c>
      <c r="G38" t="s">
        <v>30</v>
      </c>
      <c r="H38" t="s">
        <v>31</v>
      </c>
      <c r="I38">
        <v>2</v>
      </c>
      <c r="J38" t="s">
        <v>27</v>
      </c>
      <c r="K38" s="1">
        <v>135385560</v>
      </c>
      <c r="L38" s="1">
        <v>185649848.27000001</v>
      </c>
      <c r="M38" s="1">
        <v>50264288.270000003</v>
      </c>
      <c r="N38" s="1">
        <v>185649614.53999999</v>
      </c>
      <c r="O38" s="1">
        <v>233.73</v>
      </c>
      <c r="P38" s="1">
        <v>185649614.53999999</v>
      </c>
      <c r="Q38" s="1">
        <v>0</v>
      </c>
      <c r="R38" s="1">
        <v>185649614.50999999</v>
      </c>
      <c r="S38" s="1">
        <v>0.03</v>
      </c>
    </row>
    <row r="39" spans="1:19" x14ac:dyDescent="0.25">
      <c r="A39" s="2">
        <v>1017</v>
      </c>
      <c r="B39" t="s">
        <v>21</v>
      </c>
      <c r="C39" s="2" t="str">
        <f t="shared" si="2"/>
        <v>17</v>
      </c>
      <c r="D39" t="s">
        <v>22</v>
      </c>
      <c r="E39" s="2" t="str">
        <f>"171188204"</f>
        <v>171188204</v>
      </c>
      <c r="F39" t="s">
        <v>45</v>
      </c>
      <c r="G39" t="s">
        <v>30</v>
      </c>
      <c r="H39" t="s">
        <v>31</v>
      </c>
      <c r="I39">
        <v>6</v>
      </c>
      <c r="J39" t="s">
        <v>28</v>
      </c>
      <c r="K39" s="1">
        <v>25355793</v>
      </c>
      <c r="L39" s="1">
        <v>28448021.850000001</v>
      </c>
      <c r="M39" s="1">
        <v>3092228.85</v>
      </c>
      <c r="N39" s="1">
        <v>17752758.100000001</v>
      </c>
      <c r="O39" s="1">
        <v>10695263.75</v>
      </c>
      <c r="P39" s="1">
        <v>17752758.100000001</v>
      </c>
      <c r="Q39" s="1">
        <v>0</v>
      </c>
      <c r="R39" s="1">
        <v>17752558.73</v>
      </c>
      <c r="S39" s="1">
        <v>199.37</v>
      </c>
    </row>
    <row r="40" spans="1:19" x14ac:dyDescent="0.25">
      <c r="A40" s="2">
        <v>1017</v>
      </c>
      <c r="B40" t="s">
        <v>21</v>
      </c>
      <c r="C40" s="2" t="str">
        <f t="shared" si="2"/>
        <v>17</v>
      </c>
      <c r="D40" t="s">
        <v>22</v>
      </c>
      <c r="E40" s="2" t="str">
        <f>"171188204"</f>
        <v>171188204</v>
      </c>
      <c r="F40" t="s">
        <v>45</v>
      </c>
      <c r="G40" t="s">
        <v>30</v>
      </c>
      <c r="H40" t="s">
        <v>31</v>
      </c>
      <c r="I40">
        <v>8</v>
      </c>
      <c r="J40" t="s">
        <v>29</v>
      </c>
      <c r="K40" s="1">
        <v>213065</v>
      </c>
      <c r="L40" s="1">
        <v>40317.199999999997</v>
      </c>
      <c r="M40" s="1">
        <v>-172747.8</v>
      </c>
      <c r="N40" s="1">
        <v>40317.199999999997</v>
      </c>
      <c r="O40" s="1">
        <v>0</v>
      </c>
      <c r="P40" s="1">
        <v>40317.199999999997</v>
      </c>
      <c r="Q40" s="1">
        <v>0</v>
      </c>
      <c r="R40" s="1">
        <v>40317.199999999997</v>
      </c>
      <c r="S40" s="1">
        <v>0</v>
      </c>
    </row>
    <row r="41" spans="1:19" x14ac:dyDescent="0.25">
      <c r="A41" s="2">
        <v>1017</v>
      </c>
      <c r="B41" t="s">
        <v>21</v>
      </c>
      <c r="C41" s="2" t="str">
        <f t="shared" si="2"/>
        <v>17</v>
      </c>
      <c r="D41" t="s">
        <v>22</v>
      </c>
      <c r="E41" s="2" t="str">
        <f>"171188204"</f>
        <v>171188204</v>
      </c>
      <c r="F41" t="s">
        <v>45</v>
      </c>
      <c r="G41" t="s">
        <v>38</v>
      </c>
      <c r="H41" t="s">
        <v>39</v>
      </c>
      <c r="I41">
        <v>1</v>
      </c>
      <c r="J41" t="s">
        <v>26</v>
      </c>
      <c r="K41" s="1">
        <v>22086533</v>
      </c>
      <c r="L41" s="1">
        <v>26764877.940000001</v>
      </c>
      <c r="M41" s="1">
        <v>4678344.9400000004</v>
      </c>
      <c r="N41" s="1">
        <v>26722460.210000001</v>
      </c>
      <c r="O41" s="1">
        <v>42417.73</v>
      </c>
      <c r="P41" s="1">
        <v>26722460.210000001</v>
      </c>
      <c r="Q41" s="1">
        <v>0</v>
      </c>
      <c r="R41" s="1">
        <v>26722460.210000001</v>
      </c>
      <c r="S41" s="1">
        <v>0</v>
      </c>
    </row>
    <row r="42" spans="1:19" x14ac:dyDescent="0.25">
      <c r="A42" s="2">
        <v>1017</v>
      </c>
      <c r="B42" t="s">
        <v>21</v>
      </c>
      <c r="C42" s="2" t="str">
        <f t="shared" si="2"/>
        <v>17</v>
      </c>
      <c r="D42" t="s">
        <v>22</v>
      </c>
      <c r="E42" s="2" t="str">
        <f>"171188205"</f>
        <v>171188205</v>
      </c>
      <c r="F42" t="s">
        <v>46</v>
      </c>
      <c r="G42" t="s">
        <v>30</v>
      </c>
      <c r="H42" t="s">
        <v>31</v>
      </c>
      <c r="I42">
        <v>1</v>
      </c>
      <c r="J42" t="s">
        <v>26</v>
      </c>
      <c r="K42" s="1">
        <v>113473876</v>
      </c>
      <c r="L42" s="1">
        <v>134073603.04000001</v>
      </c>
      <c r="M42" s="1">
        <v>20599727.039999999</v>
      </c>
      <c r="N42" s="1">
        <v>134071603.04000001</v>
      </c>
      <c r="O42" s="1">
        <v>2000</v>
      </c>
      <c r="P42" s="1">
        <v>134071603.04000001</v>
      </c>
      <c r="Q42" s="1">
        <v>0</v>
      </c>
      <c r="R42" s="1">
        <v>134071603.04000001</v>
      </c>
      <c r="S42" s="1">
        <v>0</v>
      </c>
    </row>
    <row r="43" spans="1:19" x14ac:dyDescent="0.25">
      <c r="A43" s="2">
        <v>1017</v>
      </c>
      <c r="B43" t="s">
        <v>21</v>
      </c>
      <c r="C43" s="2" t="str">
        <f t="shared" si="2"/>
        <v>17</v>
      </c>
      <c r="D43" t="s">
        <v>22</v>
      </c>
      <c r="E43" s="2" t="str">
        <f>"171188205"</f>
        <v>171188205</v>
      </c>
      <c r="F43" t="s">
        <v>46</v>
      </c>
      <c r="G43" t="s">
        <v>30</v>
      </c>
      <c r="H43" t="s">
        <v>31</v>
      </c>
      <c r="I43">
        <v>2</v>
      </c>
      <c r="J43" t="s">
        <v>27</v>
      </c>
      <c r="K43" s="1">
        <v>67810028</v>
      </c>
      <c r="L43" s="1">
        <v>123025014.51000001</v>
      </c>
      <c r="M43" s="1">
        <v>55214986.509999998</v>
      </c>
      <c r="N43" s="1">
        <v>123024816.03</v>
      </c>
      <c r="O43" s="1">
        <v>198.48</v>
      </c>
      <c r="P43" s="1">
        <v>123024815.73</v>
      </c>
      <c r="Q43" s="1">
        <v>0.3</v>
      </c>
      <c r="R43" s="1">
        <v>123024815.73</v>
      </c>
      <c r="S43" s="1">
        <v>0</v>
      </c>
    </row>
    <row r="44" spans="1:19" x14ac:dyDescent="0.25">
      <c r="A44" s="2">
        <v>1017</v>
      </c>
      <c r="B44" t="s">
        <v>21</v>
      </c>
      <c r="C44" s="2" t="str">
        <f t="shared" si="2"/>
        <v>17</v>
      </c>
      <c r="D44" t="s">
        <v>22</v>
      </c>
      <c r="E44" s="2" t="str">
        <f>"171188205"</f>
        <v>171188205</v>
      </c>
      <c r="F44" t="s">
        <v>46</v>
      </c>
      <c r="G44" t="s">
        <v>30</v>
      </c>
      <c r="H44" t="s">
        <v>31</v>
      </c>
      <c r="I44">
        <v>6</v>
      </c>
      <c r="J44" t="s">
        <v>28</v>
      </c>
      <c r="K44" s="1">
        <v>6019211</v>
      </c>
      <c r="L44" s="1">
        <v>13420084.220000001</v>
      </c>
      <c r="M44" s="1">
        <v>7400873.2199999997</v>
      </c>
      <c r="N44" s="1">
        <v>13419564.18</v>
      </c>
      <c r="O44" s="1">
        <v>520.04</v>
      </c>
      <c r="P44" s="1">
        <v>13419564.18</v>
      </c>
      <c r="Q44" s="1">
        <v>0</v>
      </c>
      <c r="R44" s="1">
        <v>13419564.18</v>
      </c>
      <c r="S44" s="1">
        <v>0</v>
      </c>
    </row>
    <row r="45" spans="1:19" x14ac:dyDescent="0.25">
      <c r="A45" s="2">
        <v>1017</v>
      </c>
      <c r="B45" t="s">
        <v>21</v>
      </c>
      <c r="C45" s="2" t="str">
        <f t="shared" si="2"/>
        <v>17</v>
      </c>
      <c r="D45" t="s">
        <v>22</v>
      </c>
      <c r="E45" s="2" t="str">
        <f>"171188205"</f>
        <v>171188205</v>
      </c>
      <c r="F45" t="s">
        <v>46</v>
      </c>
      <c r="G45" t="s">
        <v>30</v>
      </c>
      <c r="H45" t="s">
        <v>31</v>
      </c>
      <c r="I45">
        <v>8</v>
      </c>
      <c r="J45" t="s">
        <v>29</v>
      </c>
      <c r="K45" s="1">
        <v>52758</v>
      </c>
      <c r="L45" s="1">
        <v>11239.68</v>
      </c>
      <c r="M45" s="1">
        <v>-41518.32</v>
      </c>
      <c r="N45" s="1">
        <v>11239.68</v>
      </c>
      <c r="O45" s="1">
        <v>0</v>
      </c>
      <c r="P45" s="1">
        <v>11239.68</v>
      </c>
      <c r="Q45" s="1">
        <v>0</v>
      </c>
      <c r="R45" s="1">
        <v>11239.68</v>
      </c>
      <c r="S45" s="1">
        <v>0</v>
      </c>
    </row>
    <row r="46" spans="1:19" x14ac:dyDescent="0.25">
      <c r="A46" s="2">
        <v>1017</v>
      </c>
      <c r="B46" t="s">
        <v>21</v>
      </c>
      <c r="C46" s="2" t="str">
        <f t="shared" si="2"/>
        <v>17</v>
      </c>
      <c r="D46" t="s">
        <v>22</v>
      </c>
      <c r="E46" s="2" t="str">
        <f>"171188205"</f>
        <v>171188205</v>
      </c>
      <c r="F46" t="s">
        <v>46</v>
      </c>
      <c r="G46" t="s">
        <v>38</v>
      </c>
      <c r="H46" t="s">
        <v>39</v>
      </c>
      <c r="I46">
        <v>1</v>
      </c>
      <c r="J46" t="s">
        <v>26</v>
      </c>
      <c r="K46" s="1">
        <v>13961660</v>
      </c>
      <c r="L46" s="1">
        <v>14916959.84</v>
      </c>
      <c r="M46" s="1">
        <v>955299.83999999997</v>
      </c>
      <c r="N46" s="1">
        <v>14916959.84</v>
      </c>
      <c r="O46" s="1">
        <v>0</v>
      </c>
      <c r="P46" s="1">
        <v>14916959.84</v>
      </c>
      <c r="Q46" s="1">
        <v>0</v>
      </c>
      <c r="R46" s="1">
        <v>14916959.84</v>
      </c>
      <c r="S46" s="1">
        <v>0</v>
      </c>
    </row>
    <row r="47" spans="1:19" x14ac:dyDescent="0.25">
      <c r="A47" s="2">
        <v>1017</v>
      </c>
      <c r="B47" t="s">
        <v>21</v>
      </c>
      <c r="C47" s="2" t="str">
        <f t="shared" si="2"/>
        <v>17</v>
      </c>
      <c r="D47" t="s">
        <v>22</v>
      </c>
      <c r="E47" s="2" t="str">
        <f>"171188206"</f>
        <v>171188206</v>
      </c>
      <c r="F47" t="s">
        <v>47</v>
      </c>
      <c r="G47" t="s">
        <v>30</v>
      </c>
      <c r="H47" t="s">
        <v>31</v>
      </c>
      <c r="I47">
        <v>1</v>
      </c>
      <c r="J47" t="s">
        <v>26</v>
      </c>
      <c r="K47" s="1">
        <v>36092195</v>
      </c>
      <c r="L47" s="1">
        <v>42220533.350000001</v>
      </c>
      <c r="M47" s="1">
        <v>6128338.3499999996</v>
      </c>
      <c r="N47" s="1">
        <v>42220528.350000001</v>
      </c>
      <c r="O47" s="1">
        <v>5</v>
      </c>
      <c r="P47" s="1">
        <v>42220528.350000001</v>
      </c>
      <c r="Q47" s="1">
        <v>0</v>
      </c>
      <c r="R47" s="1">
        <v>42220528.350000001</v>
      </c>
      <c r="S47" s="1">
        <v>0</v>
      </c>
    </row>
    <row r="48" spans="1:19" x14ac:dyDescent="0.25">
      <c r="A48" s="2">
        <v>1017</v>
      </c>
      <c r="B48" t="s">
        <v>21</v>
      </c>
      <c r="C48" s="2" t="str">
        <f t="shared" si="2"/>
        <v>17</v>
      </c>
      <c r="D48" t="s">
        <v>22</v>
      </c>
      <c r="E48" s="2" t="str">
        <f>"171188206"</f>
        <v>171188206</v>
      </c>
      <c r="F48" t="s">
        <v>47</v>
      </c>
      <c r="G48" t="s">
        <v>30</v>
      </c>
      <c r="H48" t="s">
        <v>31</v>
      </c>
      <c r="I48">
        <v>2</v>
      </c>
      <c r="J48" t="s">
        <v>27</v>
      </c>
      <c r="K48" s="1">
        <v>8360750</v>
      </c>
      <c r="L48" s="1">
        <v>10358678.9</v>
      </c>
      <c r="M48" s="1">
        <v>1997928.9</v>
      </c>
      <c r="N48" s="1">
        <v>10351894.640000001</v>
      </c>
      <c r="O48" s="1">
        <v>6784.26</v>
      </c>
      <c r="P48" s="1">
        <v>10351894.640000001</v>
      </c>
      <c r="Q48" s="1">
        <v>0</v>
      </c>
      <c r="R48" s="1">
        <v>10351611.869999999</v>
      </c>
      <c r="S48" s="1">
        <v>282.77</v>
      </c>
    </row>
    <row r="49" spans="1:19" x14ac:dyDescent="0.25">
      <c r="A49" s="2">
        <v>1017</v>
      </c>
      <c r="B49" t="s">
        <v>21</v>
      </c>
      <c r="C49" s="2" t="str">
        <f t="shared" si="2"/>
        <v>17</v>
      </c>
      <c r="D49" t="s">
        <v>22</v>
      </c>
      <c r="E49" s="2" t="str">
        <f>"171188206"</f>
        <v>171188206</v>
      </c>
      <c r="F49" t="s">
        <v>47</v>
      </c>
      <c r="G49" t="s">
        <v>30</v>
      </c>
      <c r="H49" t="s">
        <v>31</v>
      </c>
      <c r="I49">
        <v>6</v>
      </c>
      <c r="J49" t="s">
        <v>28</v>
      </c>
      <c r="K49" s="1">
        <v>268390</v>
      </c>
      <c r="L49" s="1">
        <v>1865363.13</v>
      </c>
      <c r="M49" s="1">
        <v>1596973.13</v>
      </c>
      <c r="N49" s="1">
        <v>1865362.92</v>
      </c>
      <c r="O49" s="1">
        <v>0.21</v>
      </c>
      <c r="P49" s="1">
        <v>1865362.92</v>
      </c>
      <c r="Q49" s="1">
        <v>0</v>
      </c>
      <c r="R49" s="1">
        <v>1865362.9</v>
      </c>
      <c r="S49" s="1">
        <v>0.02</v>
      </c>
    </row>
    <row r="50" spans="1:19" x14ac:dyDescent="0.25">
      <c r="A50" s="2">
        <v>1017</v>
      </c>
      <c r="B50" t="s">
        <v>21</v>
      </c>
      <c r="C50" s="2" t="str">
        <f t="shared" si="2"/>
        <v>17</v>
      </c>
      <c r="D50" t="s">
        <v>22</v>
      </c>
      <c r="E50" s="2" t="str">
        <f>"171188206"</f>
        <v>171188206</v>
      </c>
      <c r="F50" t="s">
        <v>47</v>
      </c>
      <c r="G50" t="s">
        <v>30</v>
      </c>
      <c r="H50" t="s">
        <v>31</v>
      </c>
      <c r="I50">
        <v>8</v>
      </c>
      <c r="J50" t="s">
        <v>29</v>
      </c>
      <c r="K50" s="1">
        <v>24339</v>
      </c>
      <c r="L50" s="1">
        <v>20652.62</v>
      </c>
      <c r="M50" s="1">
        <v>-3686.38</v>
      </c>
      <c r="N50" s="1">
        <v>20652.62</v>
      </c>
      <c r="O50" s="1">
        <v>0</v>
      </c>
      <c r="P50" s="1">
        <v>20652.62</v>
      </c>
      <c r="Q50" s="1">
        <v>0</v>
      </c>
      <c r="R50" s="1">
        <v>20652.62</v>
      </c>
      <c r="S50" s="1">
        <v>0</v>
      </c>
    </row>
    <row r="51" spans="1:19" x14ac:dyDescent="0.25">
      <c r="A51" s="2">
        <v>1017</v>
      </c>
      <c r="B51" t="s">
        <v>21</v>
      </c>
      <c r="C51" s="2" t="str">
        <f t="shared" si="2"/>
        <v>17</v>
      </c>
      <c r="D51" t="s">
        <v>22</v>
      </c>
      <c r="E51" s="2" t="str">
        <f>"171188208"</f>
        <v>171188208</v>
      </c>
      <c r="F51" t="s">
        <v>48</v>
      </c>
      <c r="G51" t="s">
        <v>30</v>
      </c>
      <c r="H51" t="s">
        <v>31</v>
      </c>
      <c r="I51">
        <v>1</v>
      </c>
      <c r="J51" t="s">
        <v>26</v>
      </c>
      <c r="K51" s="1">
        <v>59113422</v>
      </c>
      <c r="L51" s="1">
        <v>67637757.930000007</v>
      </c>
      <c r="M51" s="1">
        <v>8524335.9299999997</v>
      </c>
      <c r="N51" s="1">
        <v>67634637.810000002</v>
      </c>
      <c r="O51" s="1">
        <v>3120.12</v>
      </c>
      <c r="P51" s="1">
        <v>67634637.810000002</v>
      </c>
      <c r="Q51" s="1">
        <v>0</v>
      </c>
      <c r="R51" s="1">
        <v>67634637.810000002</v>
      </c>
      <c r="S51" s="1">
        <v>0</v>
      </c>
    </row>
    <row r="52" spans="1:19" x14ac:dyDescent="0.25">
      <c r="A52" s="2">
        <v>1017</v>
      </c>
      <c r="B52" t="s">
        <v>21</v>
      </c>
      <c r="C52" s="2" t="str">
        <f t="shared" si="2"/>
        <v>17</v>
      </c>
      <c r="D52" t="s">
        <v>22</v>
      </c>
      <c r="E52" s="2" t="str">
        <f>"171188208"</f>
        <v>171188208</v>
      </c>
      <c r="F52" t="s">
        <v>48</v>
      </c>
      <c r="G52" t="s">
        <v>30</v>
      </c>
      <c r="H52" t="s">
        <v>31</v>
      </c>
      <c r="I52">
        <v>2</v>
      </c>
      <c r="J52" t="s">
        <v>27</v>
      </c>
      <c r="K52" s="1">
        <v>16749302</v>
      </c>
      <c r="L52" s="1">
        <v>39863271.119999997</v>
      </c>
      <c r="M52" s="1">
        <v>23113969.120000001</v>
      </c>
      <c r="N52" s="1">
        <v>39863195.630000003</v>
      </c>
      <c r="O52" s="1">
        <v>75.489999999999995</v>
      </c>
      <c r="P52" s="1">
        <v>39863195.630000003</v>
      </c>
      <c r="Q52" s="1">
        <v>0</v>
      </c>
      <c r="R52" s="1">
        <v>39863195.630000003</v>
      </c>
      <c r="S52" s="1">
        <v>0</v>
      </c>
    </row>
    <row r="53" spans="1:19" x14ac:dyDescent="0.25">
      <c r="A53" s="2">
        <v>1017</v>
      </c>
      <c r="B53" t="s">
        <v>21</v>
      </c>
      <c r="C53" s="2" t="str">
        <f t="shared" si="2"/>
        <v>17</v>
      </c>
      <c r="D53" t="s">
        <v>22</v>
      </c>
      <c r="E53" s="2" t="str">
        <f>"171188208"</f>
        <v>171188208</v>
      </c>
      <c r="F53" t="s">
        <v>48</v>
      </c>
      <c r="G53" t="s">
        <v>30</v>
      </c>
      <c r="H53" t="s">
        <v>31</v>
      </c>
      <c r="I53">
        <v>6</v>
      </c>
      <c r="J53" t="s">
        <v>28</v>
      </c>
      <c r="K53" s="1">
        <v>426741</v>
      </c>
      <c r="L53" s="1">
        <v>2962953.76</v>
      </c>
      <c r="M53" s="1">
        <v>2536212.7599999998</v>
      </c>
      <c r="N53" s="1">
        <v>2960560.86</v>
      </c>
      <c r="O53" s="1">
        <v>2392.9</v>
      </c>
      <c r="P53" s="1">
        <v>2960560.86</v>
      </c>
      <c r="Q53" s="1">
        <v>0</v>
      </c>
      <c r="R53" s="1">
        <v>2960560.86</v>
      </c>
      <c r="S53" s="1">
        <v>0</v>
      </c>
    </row>
    <row r="54" spans="1:19" x14ac:dyDescent="0.25">
      <c r="A54" s="2">
        <v>1017</v>
      </c>
      <c r="B54" t="s">
        <v>21</v>
      </c>
      <c r="C54" s="2" t="str">
        <f t="shared" si="2"/>
        <v>17</v>
      </c>
      <c r="D54" t="s">
        <v>22</v>
      </c>
      <c r="E54" s="2" t="str">
        <f>"171188208"</f>
        <v>171188208</v>
      </c>
      <c r="F54" t="s">
        <v>48</v>
      </c>
      <c r="G54" t="s">
        <v>30</v>
      </c>
      <c r="H54" t="s">
        <v>31</v>
      </c>
      <c r="I54">
        <v>8</v>
      </c>
      <c r="J54" t="s">
        <v>29</v>
      </c>
      <c r="K54" s="1">
        <v>12752</v>
      </c>
      <c r="L54" s="1">
        <v>3264</v>
      </c>
      <c r="M54" s="1">
        <v>-9488</v>
      </c>
      <c r="N54" s="1">
        <v>3264</v>
      </c>
      <c r="O54" s="1">
        <v>0</v>
      </c>
      <c r="P54" s="1">
        <v>3264</v>
      </c>
      <c r="Q54" s="1">
        <v>0</v>
      </c>
      <c r="R54" s="1">
        <v>3264</v>
      </c>
      <c r="S54" s="1">
        <v>0</v>
      </c>
    </row>
    <row r="55" spans="1:19" x14ac:dyDescent="0.25">
      <c r="A55" s="2">
        <v>1017</v>
      </c>
      <c r="B55" t="s">
        <v>21</v>
      </c>
      <c r="C55" s="2" t="str">
        <f t="shared" si="2"/>
        <v>17</v>
      </c>
      <c r="D55" t="s">
        <v>22</v>
      </c>
      <c r="E55" s="2" t="str">
        <f>"171188208"</f>
        <v>171188208</v>
      </c>
      <c r="F55" t="s">
        <v>48</v>
      </c>
      <c r="G55" t="s">
        <v>38</v>
      </c>
      <c r="H55" t="s">
        <v>39</v>
      </c>
      <c r="I55">
        <v>1</v>
      </c>
      <c r="J55" t="s">
        <v>26</v>
      </c>
      <c r="K55" s="1">
        <v>3030883</v>
      </c>
      <c r="L55" s="1">
        <v>3509011.64</v>
      </c>
      <c r="M55" s="1">
        <v>478128.64000000001</v>
      </c>
      <c r="N55" s="1">
        <v>3509011.64</v>
      </c>
      <c r="O55" s="1">
        <v>0</v>
      </c>
      <c r="P55" s="1">
        <v>3509011.64</v>
      </c>
      <c r="Q55" s="1">
        <v>0</v>
      </c>
      <c r="R55" s="1">
        <v>3509011.64</v>
      </c>
      <c r="S55" s="1">
        <v>0</v>
      </c>
    </row>
    <row r="56" spans="1:19" x14ac:dyDescent="0.25">
      <c r="A56" s="2">
        <v>1017</v>
      </c>
      <c r="B56" t="s">
        <v>21</v>
      </c>
      <c r="C56" s="2" t="str">
        <f t="shared" si="2"/>
        <v>17</v>
      </c>
      <c r="D56" t="s">
        <v>22</v>
      </c>
      <c r="E56" s="2" t="str">
        <f>"171188209"</f>
        <v>171188209</v>
      </c>
      <c r="F56" t="s">
        <v>49</v>
      </c>
      <c r="G56" t="s">
        <v>30</v>
      </c>
      <c r="H56" t="s">
        <v>31</v>
      </c>
      <c r="I56">
        <v>1</v>
      </c>
      <c r="J56" t="s">
        <v>26</v>
      </c>
      <c r="K56" s="1">
        <v>36524481</v>
      </c>
      <c r="L56" s="1">
        <v>42325643.420000002</v>
      </c>
      <c r="M56" s="1">
        <v>5801162.4199999999</v>
      </c>
      <c r="N56" s="1">
        <v>42324945.020000003</v>
      </c>
      <c r="O56" s="1">
        <v>698.4</v>
      </c>
      <c r="P56" s="1">
        <v>42324945.020000003</v>
      </c>
      <c r="Q56" s="1">
        <v>0</v>
      </c>
      <c r="R56" s="1">
        <v>42324945.020000003</v>
      </c>
      <c r="S56" s="1">
        <v>0</v>
      </c>
    </row>
    <row r="57" spans="1:19" x14ac:dyDescent="0.25">
      <c r="A57" s="2">
        <v>1017</v>
      </c>
      <c r="B57" t="s">
        <v>21</v>
      </c>
      <c r="C57" s="2" t="str">
        <f t="shared" si="2"/>
        <v>17</v>
      </c>
      <c r="D57" t="s">
        <v>22</v>
      </c>
      <c r="E57" s="2" t="str">
        <f>"171188209"</f>
        <v>171188209</v>
      </c>
      <c r="F57" t="s">
        <v>49</v>
      </c>
      <c r="G57" t="s">
        <v>30</v>
      </c>
      <c r="H57" t="s">
        <v>31</v>
      </c>
      <c r="I57">
        <v>2</v>
      </c>
      <c r="J57" t="s">
        <v>27</v>
      </c>
      <c r="K57" s="1">
        <v>8655273</v>
      </c>
      <c r="L57" s="1">
        <v>9208426.5500000007</v>
      </c>
      <c r="M57" s="1">
        <v>553153.55000000005</v>
      </c>
      <c r="N57" s="1">
        <v>9207315.8599999994</v>
      </c>
      <c r="O57" s="1">
        <v>1110.69</v>
      </c>
      <c r="P57" s="1">
        <v>9207315.8599999994</v>
      </c>
      <c r="Q57" s="1">
        <v>0</v>
      </c>
      <c r="R57" s="1">
        <v>9207315.8599999994</v>
      </c>
      <c r="S57" s="1">
        <v>0</v>
      </c>
    </row>
    <row r="58" spans="1:19" x14ac:dyDescent="0.25">
      <c r="A58" s="2">
        <v>1017</v>
      </c>
      <c r="B58" t="s">
        <v>21</v>
      </c>
      <c r="C58" s="2" t="str">
        <f t="shared" si="2"/>
        <v>17</v>
      </c>
      <c r="D58" t="s">
        <v>22</v>
      </c>
      <c r="E58" s="2" t="str">
        <f>"171188209"</f>
        <v>171188209</v>
      </c>
      <c r="F58" t="s">
        <v>49</v>
      </c>
      <c r="G58" t="s">
        <v>30</v>
      </c>
      <c r="H58" t="s">
        <v>31</v>
      </c>
      <c r="I58">
        <v>6</v>
      </c>
      <c r="J58" t="s">
        <v>28</v>
      </c>
      <c r="K58" s="1">
        <v>397619</v>
      </c>
      <c r="L58" s="1">
        <v>1542331.01</v>
      </c>
      <c r="M58" s="1">
        <v>1144712.01</v>
      </c>
      <c r="N58" s="1">
        <v>1542324.82</v>
      </c>
      <c r="O58" s="1">
        <v>6.19</v>
      </c>
      <c r="P58" s="1">
        <v>1542324.82</v>
      </c>
      <c r="Q58" s="1">
        <v>0</v>
      </c>
      <c r="R58" s="1">
        <v>1542324.82</v>
      </c>
      <c r="S58" s="1">
        <v>0</v>
      </c>
    </row>
    <row r="59" spans="1:19" x14ac:dyDescent="0.25">
      <c r="A59" s="2">
        <v>1017</v>
      </c>
      <c r="B59" t="s">
        <v>21</v>
      </c>
      <c r="C59" s="2" t="str">
        <f t="shared" si="2"/>
        <v>17</v>
      </c>
      <c r="D59" t="s">
        <v>22</v>
      </c>
      <c r="E59" s="2" t="str">
        <f>"171188209"</f>
        <v>171188209</v>
      </c>
      <c r="F59" t="s">
        <v>49</v>
      </c>
      <c r="G59" t="s">
        <v>30</v>
      </c>
      <c r="H59" t="s">
        <v>31</v>
      </c>
      <c r="I59">
        <v>8</v>
      </c>
      <c r="J59" t="s">
        <v>29</v>
      </c>
      <c r="K59" s="1">
        <v>22482</v>
      </c>
      <c r="L59" s="1">
        <v>6100</v>
      </c>
      <c r="M59" s="1">
        <v>-16382</v>
      </c>
      <c r="N59" s="1">
        <v>6100</v>
      </c>
      <c r="O59" s="1">
        <v>0</v>
      </c>
      <c r="P59" s="1">
        <v>6100</v>
      </c>
      <c r="Q59" s="1">
        <v>0</v>
      </c>
      <c r="R59" s="1">
        <v>6100</v>
      </c>
      <c r="S59" s="1">
        <v>0</v>
      </c>
    </row>
    <row r="60" spans="1:19" x14ac:dyDescent="0.25">
      <c r="A60" s="2">
        <v>1017</v>
      </c>
      <c r="B60" t="s">
        <v>21</v>
      </c>
      <c r="C60" s="2" t="str">
        <f t="shared" si="2"/>
        <v>17</v>
      </c>
      <c r="D60" t="s">
        <v>22</v>
      </c>
      <c r="E60" s="2" t="str">
        <f>"171188209"</f>
        <v>171188209</v>
      </c>
      <c r="F60" t="s">
        <v>49</v>
      </c>
      <c r="G60" t="s">
        <v>38</v>
      </c>
      <c r="H60" t="s">
        <v>39</v>
      </c>
      <c r="I60">
        <v>1</v>
      </c>
      <c r="J60" t="s">
        <v>26</v>
      </c>
      <c r="K60" s="1">
        <v>1187561</v>
      </c>
      <c r="L60" s="1">
        <v>1364503.52</v>
      </c>
      <c r="M60" s="1">
        <v>176942.52</v>
      </c>
      <c r="N60" s="1">
        <v>1364503.52</v>
      </c>
      <c r="O60" s="1">
        <v>0</v>
      </c>
      <c r="P60" s="1">
        <v>1364503.52</v>
      </c>
      <c r="Q60" s="1">
        <v>0</v>
      </c>
      <c r="R60" s="1">
        <v>1364503.52</v>
      </c>
      <c r="S60" s="1">
        <v>0</v>
      </c>
    </row>
    <row r="61" spans="1:19" x14ac:dyDescent="0.25">
      <c r="A61" s="2">
        <v>1017</v>
      </c>
      <c r="B61" t="s">
        <v>21</v>
      </c>
      <c r="C61" s="2" t="str">
        <f t="shared" si="2"/>
        <v>17</v>
      </c>
      <c r="D61" t="s">
        <v>22</v>
      </c>
      <c r="E61" s="2" t="str">
        <f t="shared" ref="E61:E66" si="3">"171188210"</f>
        <v>171188210</v>
      </c>
      <c r="F61" t="s">
        <v>50</v>
      </c>
      <c r="G61" t="s">
        <v>30</v>
      </c>
      <c r="H61" t="s">
        <v>31</v>
      </c>
      <c r="I61">
        <v>1</v>
      </c>
      <c r="J61" t="s">
        <v>26</v>
      </c>
      <c r="K61" s="1">
        <v>149555026</v>
      </c>
      <c r="L61" s="1">
        <v>177351726.16</v>
      </c>
      <c r="M61" s="1">
        <v>27796700.16</v>
      </c>
      <c r="N61" s="1">
        <v>177351726.16</v>
      </c>
      <c r="O61" s="1">
        <v>0</v>
      </c>
      <c r="P61" s="1">
        <v>177351726.16</v>
      </c>
      <c r="Q61" s="1">
        <v>0</v>
      </c>
      <c r="R61" s="1">
        <v>177351726.16</v>
      </c>
      <c r="S61" s="1">
        <v>0</v>
      </c>
    </row>
    <row r="62" spans="1:19" x14ac:dyDescent="0.25">
      <c r="A62" s="2">
        <v>1017</v>
      </c>
      <c r="B62" t="s">
        <v>21</v>
      </c>
      <c r="C62" s="2" t="str">
        <f t="shared" si="2"/>
        <v>17</v>
      </c>
      <c r="D62" t="s">
        <v>22</v>
      </c>
      <c r="E62" s="2" t="str">
        <f t="shared" si="3"/>
        <v>171188210</v>
      </c>
      <c r="F62" t="s">
        <v>50</v>
      </c>
      <c r="G62" t="s">
        <v>30</v>
      </c>
      <c r="H62" t="s">
        <v>31</v>
      </c>
      <c r="I62">
        <v>2</v>
      </c>
      <c r="J62" t="s">
        <v>27</v>
      </c>
      <c r="K62" s="1">
        <v>143570269</v>
      </c>
      <c r="L62" s="1">
        <v>221577142.21000001</v>
      </c>
      <c r="M62" s="1">
        <v>78006873.209999993</v>
      </c>
      <c r="N62" s="1">
        <v>221577087.28999999</v>
      </c>
      <c r="O62" s="1">
        <v>54.92</v>
      </c>
      <c r="P62" s="1">
        <v>221577087.28999999</v>
      </c>
      <c r="Q62" s="1">
        <v>0</v>
      </c>
      <c r="R62" s="1">
        <v>221577087.28999999</v>
      </c>
      <c r="S62" s="1">
        <v>0</v>
      </c>
    </row>
    <row r="63" spans="1:19" x14ac:dyDescent="0.25">
      <c r="A63" s="2">
        <v>1017</v>
      </c>
      <c r="B63" t="s">
        <v>21</v>
      </c>
      <c r="C63" s="2" t="str">
        <f t="shared" si="2"/>
        <v>17</v>
      </c>
      <c r="D63" t="s">
        <v>22</v>
      </c>
      <c r="E63" s="2" t="str">
        <f t="shared" si="3"/>
        <v>171188210</v>
      </c>
      <c r="F63" t="s">
        <v>50</v>
      </c>
      <c r="G63" t="s">
        <v>30</v>
      </c>
      <c r="H63" t="s">
        <v>31</v>
      </c>
      <c r="I63">
        <v>3</v>
      </c>
      <c r="J63" t="s">
        <v>32</v>
      </c>
      <c r="K63" s="1">
        <v>7837163</v>
      </c>
      <c r="L63" s="1">
        <v>6581895.8300000001</v>
      </c>
      <c r="M63" s="1">
        <v>-1255267.17</v>
      </c>
      <c r="N63" s="1">
        <v>6581895.8300000001</v>
      </c>
      <c r="O63" s="1">
        <v>0</v>
      </c>
      <c r="P63" s="1">
        <v>6581895.8300000001</v>
      </c>
      <c r="Q63" s="1">
        <v>0</v>
      </c>
      <c r="R63" s="1">
        <v>6581895.8300000001</v>
      </c>
      <c r="S63" s="1">
        <v>0</v>
      </c>
    </row>
    <row r="64" spans="1:19" x14ac:dyDescent="0.25">
      <c r="A64" s="2">
        <v>1017</v>
      </c>
      <c r="B64" t="s">
        <v>21</v>
      </c>
      <c r="C64" s="2" t="str">
        <f t="shared" si="2"/>
        <v>17</v>
      </c>
      <c r="D64" t="s">
        <v>22</v>
      </c>
      <c r="E64" s="2" t="str">
        <f t="shared" si="3"/>
        <v>171188210</v>
      </c>
      <c r="F64" t="s">
        <v>50</v>
      </c>
      <c r="G64" t="s">
        <v>30</v>
      </c>
      <c r="H64" t="s">
        <v>31</v>
      </c>
      <c r="I64">
        <v>6</v>
      </c>
      <c r="J64" t="s">
        <v>28</v>
      </c>
      <c r="K64" s="1">
        <v>14976882</v>
      </c>
      <c r="L64" s="1">
        <v>35224485.159999996</v>
      </c>
      <c r="M64" s="1">
        <v>20247603.16</v>
      </c>
      <c r="N64" s="1">
        <v>35224484.189999998</v>
      </c>
      <c r="O64" s="1">
        <v>0.97</v>
      </c>
      <c r="P64" s="1">
        <v>35224484.189999998</v>
      </c>
      <c r="Q64" s="1">
        <v>0</v>
      </c>
      <c r="R64" s="1">
        <v>35224484.189999998</v>
      </c>
      <c r="S64" s="1">
        <v>0</v>
      </c>
    </row>
    <row r="65" spans="1:19" x14ac:dyDescent="0.25">
      <c r="A65" s="2">
        <v>1017</v>
      </c>
      <c r="B65" t="s">
        <v>21</v>
      </c>
      <c r="C65" s="2" t="str">
        <f t="shared" si="2"/>
        <v>17</v>
      </c>
      <c r="D65" t="s">
        <v>22</v>
      </c>
      <c r="E65" s="2" t="str">
        <f t="shared" si="3"/>
        <v>171188210</v>
      </c>
      <c r="F65" t="s">
        <v>50</v>
      </c>
      <c r="G65" t="s">
        <v>30</v>
      </c>
      <c r="H65" t="s">
        <v>31</v>
      </c>
      <c r="I65">
        <v>8</v>
      </c>
      <c r="J65" t="s">
        <v>29</v>
      </c>
      <c r="K65" s="1">
        <v>86690</v>
      </c>
      <c r="L65" s="1">
        <v>65128.57</v>
      </c>
      <c r="M65" s="1">
        <v>-21561.43</v>
      </c>
      <c r="N65" s="1">
        <v>65128.57</v>
      </c>
      <c r="O65" s="1">
        <v>0</v>
      </c>
      <c r="P65" s="1">
        <v>65128.57</v>
      </c>
      <c r="Q65" s="1">
        <v>0</v>
      </c>
      <c r="R65" s="1">
        <v>65128.57</v>
      </c>
      <c r="S65" s="1">
        <v>0</v>
      </c>
    </row>
    <row r="66" spans="1:19" x14ac:dyDescent="0.25">
      <c r="A66" s="2">
        <v>1017</v>
      </c>
      <c r="B66" t="s">
        <v>21</v>
      </c>
      <c r="C66" s="2" t="str">
        <f t="shared" si="2"/>
        <v>17</v>
      </c>
      <c r="D66" t="s">
        <v>22</v>
      </c>
      <c r="E66" s="2" t="str">
        <f t="shared" si="3"/>
        <v>171188210</v>
      </c>
      <c r="F66" t="s">
        <v>50</v>
      </c>
      <c r="G66" t="s">
        <v>38</v>
      </c>
      <c r="H66" t="s">
        <v>39</v>
      </c>
      <c r="I66">
        <v>1</v>
      </c>
      <c r="J66" t="s">
        <v>26</v>
      </c>
      <c r="K66" s="1">
        <v>16086760</v>
      </c>
      <c r="L66" s="1">
        <v>19630012.23</v>
      </c>
      <c r="M66" s="1">
        <v>3543252.23</v>
      </c>
      <c r="N66" s="1">
        <v>19630012.23</v>
      </c>
      <c r="O66" s="1">
        <v>0</v>
      </c>
      <c r="P66" s="1">
        <v>19630012.23</v>
      </c>
      <c r="Q66" s="1">
        <v>0</v>
      </c>
      <c r="R66" s="1">
        <v>19630012.23</v>
      </c>
      <c r="S66" s="1">
        <v>0</v>
      </c>
    </row>
    <row r="67" spans="1:19" x14ac:dyDescent="0.25">
      <c r="A67" s="2">
        <v>1017</v>
      </c>
      <c r="B67" t="s">
        <v>21</v>
      </c>
      <c r="C67" s="2" t="str">
        <f t="shared" si="2"/>
        <v>17</v>
      </c>
      <c r="D67" t="s">
        <v>22</v>
      </c>
      <c r="E67" s="2" t="str">
        <f>"171188212"</f>
        <v>171188212</v>
      </c>
      <c r="F67" t="s">
        <v>51</v>
      </c>
      <c r="G67" t="s">
        <v>30</v>
      </c>
      <c r="H67" t="s">
        <v>31</v>
      </c>
      <c r="I67">
        <v>1</v>
      </c>
      <c r="J67" t="s">
        <v>26</v>
      </c>
      <c r="K67" s="1">
        <v>16561354</v>
      </c>
      <c r="L67" s="1">
        <v>16449144.24</v>
      </c>
      <c r="M67" s="1">
        <v>-112209.76</v>
      </c>
      <c r="N67" s="1">
        <v>16449044.640000001</v>
      </c>
      <c r="O67" s="1">
        <v>99.6</v>
      </c>
      <c r="P67" s="1">
        <v>16449044.640000001</v>
      </c>
      <c r="Q67" s="1">
        <v>0</v>
      </c>
      <c r="R67" s="1">
        <v>16449044.640000001</v>
      </c>
      <c r="S67" s="1">
        <v>0</v>
      </c>
    </row>
    <row r="68" spans="1:19" x14ac:dyDescent="0.25">
      <c r="A68" s="2">
        <v>1017</v>
      </c>
      <c r="B68" t="s">
        <v>21</v>
      </c>
      <c r="C68" s="2" t="str">
        <f t="shared" si="2"/>
        <v>17</v>
      </c>
      <c r="D68" t="s">
        <v>22</v>
      </c>
      <c r="E68" s="2" t="str">
        <f>"171188212"</f>
        <v>171188212</v>
      </c>
      <c r="F68" t="s">
        <v>51</v>
      </c>
      <c r="G68" t="s">
        <v>30</v>
      </c>
      <c r="H68" t="s">
        <v>31</v>
      </c>
      <c r="I68">
        <v>2</v>
      </c>
      <c r="J68" t="s">
        <v>27</v>
      </c>
      <c r="K68" s="1">
        <v>1650748</v>
      </c>
      <c r="L68" s="1">
        <v>1701161.44</v>
      </c>
      <c r="M68" s="1">
        <v>50413.440000000002</v>
      </c>
      <c r="N68" s="1">
        <v>1700407.49</v>
      </c>
      <c r="O68" s="1">
        <v>753.95</v>
      </c>
      <c r="P68" s="1">
        <v>1700407.49</v>
      </c>
      <c r="Q68" s="1">
        <v>0</v>
      </c>
      <c r="R68" s="1">
        <v>1700407.3</v>
      </c>
      <c r="S68" s="1">
        <v>0.19</v>
      </c>
    </row>
    <row r="69" spans="1:19" x14ac:dyDescent="0.25">
      <c r="A69" s="2">
        <v>1017</v>
      </c>
      <c r="B69" t="s">
        <v>21</v>
      </c>
      <c r="C69" s="2" t="str">
        <f t="shared" si="2"/>
        <v>17</v>
      </c>
      <c r="D69" t="s">
        <v>22</v>
      </c>
      <c r="E69" s="2" t="str">
        <f>"171188212"</f>
        <v>171188212</v>
      </c>
      <c r="F69" t="s">
        <v>51</v>
      </c>
      <c r="G69" t="s">
        <v>30</v>
      </c>
      <c r="H69" t="s">
        <v>31</v>
      </c>
      <c r="I69">
        <v>6</v>
      </c>
      <c r="J69" t="s">
        <v>28</v>
      </c>
      <c r="K69" s="1">
        <v>0</v>
      </c>
      <c r="L69" s="1">
        <v>242900</v>
      </c>
      <c r="M69" s="1">
        <v>242900</v>
      </c>
      <c r="N69" s="1">
        <v>242897.82</v>
      </c>
      <c r="O69" s="1">
        <v>2.1800000000000002</v>
      </c>
      <c r="P69" s="1">
        <v>242897.82</v>
      </c>
      <c r="Q69" s="1">
        <v>0</v>
      </c>
      <c r="R69" s="1">
        <v>242897.79</v>
      </c>
      <c r="S69" s="1">
        <v>0.03</v>
      </c>
    </row>
    <row r="70" spans="1:19" x14ac:dyDescent="0.25">
      <c r="A70" s="2">
        <v>1017</v>
      </c>
      <c r="B70" t="s">
        <v>21</v>
      </c>
      <c r="C70" s="2" t="str">
        <f t="shared" ref="C70:C101" si="4">"17"</f>
        <v>17</v>
      </c>
      <c r="D70" t="s">
        <v>22</v>
      </c>
      <c r="E70" s="2" t="str">
        <f>"171188212"</f>
        <v>171188212</v>
      </c>
      <c r="F70" t="s">
        <v>51</v>
      </c>
      <c r="G70" t="s">
        <v>30</v>
      </c>
      <c r="H70" t="s">
        <v>31</v>
      </c>
      <c r="I70">
        <v>8</v>
      </c>
      <c r="J70" t="s">
        <v>29</v>
      </c>
      <c r="K70" s="1">
        <v>6241</v>
      </c>
      <c r="L70" s="1">
        <v>3672</v>
      </c>
      <c r="M70" s="1">
        <v>-2569</v>
      </c>
      <c r="N70" s="1">
        <v>3672</v>
      </c>
      <c r="O70" s="1">
        <v>0</v>
      </c>
      <c r="P70" s="1">
        <v>3672</v>
      </c>
      <c r="Q70" s="1">
        <v>0</v>
      </c>
      <c r="R70" s="1">
        <v>3672</v>
      </c>
      <c r="S70" s="1">
        <v>0</v>
      </c>
    </row>
    <row r="71" spans="1:19" x14ac:dyDescent="0.25">
      <c r="A71" s="2">
        <v>1017</v>
      </c>
      <c r="B71" t="s">
        <v>21</v>
      </c>
      <c r="C71" s="2" t="str">
        <f t="shared" si="4"/>
        <v>17</v>
      </c>
      <c r="D71" t="s">
        <v>22</v>
      </c>
      <c r="E71" s="2" t="str">
        <f>"171188213"</f>
        <v>171188213</v>
      </c>
      <c r="F71" t="s">
        <v>52</v>
      </c>
      <c r="G71" t="s">
        <v>30</v>
      </c>
      <c r="H71" t="s">
        <v>31</v>
      </c>
      <c r="I71">
        <v>1</v>
      </c>
      <c r="J71" t="s">
        <v>26</v>
      </c>
      <c r="K71" s="1">
        <v>119899380</v>
      </c>
      <c r="L71" s="1">
        <v>143306141.11000001</v>
      </c>
      <c r="M71" s="1">
        <v>23406761.109999999</v>
      </c>
      <c r="N71" s="1">
        <v>143305480</v>
      </c>
      <c r="O71" s="1">
        <v>661.11</v>
      </c>
      <c r="P71" s="1">
        <v>143305480</v>
      </c>
      <c r="Q71" s="1">
        <v>0</v>
      </c>
      <c r="R71" s="1">
        <v>143305480</v>
      </c>
      <c r="S71" s="1">
        <v>0</v>
      </c>
    </row>
    <row r="72" spans="1:19" x14ac:dyDescent="0.25">
      <c r="A72" s="2">
        <v>1017</v>
      </c>
      <c r="B72" t="s">
        <v>21</v>
      </c>
      <c r="C72" s="2" t="str">
        <f t="shared" si="4"/>
        <v>17</v>
      </c>
      <c r="D72" t="s">
        <v>22</v>
      </c>
      <c r="E72" s="2" t="str">
        <f>"171188213"</f>
        <v>171188213</v>
      </c>
      <c r="F72" t="s">
        <v>52</v>
      </c>
      <c r="G72" t="s">
        <v>30</v>
      </c>
      <c r="H72" t="s">
        <v>31</v>
      </c>
      <c r="I72">
        <v>2</v>
      </c>
      <c r="J72" t="s">
        <v>27</v>
      </c>
      <c r="K72" s="1">
        <v>45122521</v>
      </c>
      <c r="L72" s="1">
        <v>79726570.180000007</v>
      </c>
      <c r="M72" s="1">
        <v>34604049.18</v>
      </c>
      <c r="N72" s="1">
        <v>79726564.980000004</v>
      </c>
      <c r="O72" s="1">
        <v>5.2</v>
      </c>
      <c r="P72" s="1">
        <v>79726564.980000004</v>
      </c>
      <c r="Q72" s="1">
        <v>0</v>
      </c>
      <c r="R72" s="1">
        <v>79726564.980000004</v>
      </c>
      <c r="S72" s="1">
        <v>0</v>
      </c>
    </row>
    <row r="73" spans="1:19" x14ac:dyDescent="0.25">
      <c r="A73" s="2">
        <v>1017</v>
      </c>
      <c r="B73" t="s">
        <v>21</v>
      </c>
      <c r="C73" s="2" t="str">
        <f t="shared" si="4"/>
        <v>17</v>
      </c>
      <c r="D73" t="s">
        <v>22</v>
      </c>
      <c r="E73" s="2" t="str">
        <f>"171188213"</f>
        <v>171188213</v>
      </c>
      <c r="F73" t="s">
        <v>52</v>
      </c>
      <c r="G73" t="s">
        <v>30</v>
      </c>
      <c r="H73" t="s">
        <v>31</v>
      </c>
      <c r="I73">
        <v>6</v>
      </c>
      <c r="J73" t="s">
        <v>28</v>
      </c>
      <c r="K73" s="1">
        <v>2779390</v>
      </c>
      <c r="L73" s="1">
        <v>9239905.3000000007</v>
      </c>
      <c r="M73" s="1">
        <v>6460515.2999999998</v>
      </c>
      <c r="N73" s="1">
        <v>9192431.8599999994</v>
      </c>
      <c r="O73" s="1">
        <v>47473.440000000002</v>
      </c>
      <c r="P73" s="1">
        <v>9192431.8399999999</v>
      </c>
      <c r="Q73" s="1">
        <v>0.02</v>
      </c>
      <c r="R73" s="1">
        <v>9192431.8399999999</v>
      </c>
      <c r="S73" s="1">
        <v>0</v>
      </c>
    </row>
    <row r="74" spans="1:19" x14ac:dyDescent="0.25">
      <c r="A74" s="2">
        <v>1017</v>
      </c>
      <c r="B74" t="s">
        <v>21</v>
      </c>
      <c r="C74" s="2" t="str">
        <f t="shared" si="4"/>
        <v>17</v>
      </c>
      <c r="D74" t="s">
        <v>22</v>
      </c>
      <c r="E74" s="2" t="str">
        <f>"171188213"</f>
        <v>171188213</v>
      </c>
      <c r="F74" t="s">
        <v>52</v>
      </c>
      <c r="G74" t="s">
        <v>30</v>
      </c>
      <c r="H74" t="s">
        <v>31</v>
      </c>
      <c r="I74">
        <v>8</v>
      </c>
      <c r="J74" t="s">
        <v>29</v>
      </c>
      <c r="K74" s="1">
        <v>35825</v>
      </c>
      <c r="L74" s="1">
        <v>19795.46</v>
      </c>
      <c r="M74" s="1">
        <v>-16029.54</v>
      </c>
      <c r="N74" s="1">
        <v>19795.46</v>
      </c>
      <c r="O74" s="1">
        <v>0</v>
      </c>
      <c r="P74" s="1">
        <v>19795.46</v>
      </c>
      <c r="Q74" s="1">
        <v>0</v>
      </c>
      <c r="R74" s="1">
        <v>19795.46</v>
      </c>
      <c r="S74" s="1">
        <v>0</v>
      </c>
    </row>
    <row r="75" spans="1:19" x14ac:dyDescent="0.25">
      <c r="A75" s="2">
        <v>1017</v>
      </c>
      <c r="B75" t="s">
        <v>21</v>
      </c>
      <c r="C75" s="2" t="str">
        <f t="shared" si="4"/>
        <v>17</v>
      </c>
      <c r="D75" t="s">
        <v>22</v>
      </c>
      <c r="E75" s="2" t="str">
        <f>"171188213"</f>
        <v>171188213</v>
      </c>
      <c r="F75" t="s">
        <v>52</v>
      </c>
      <c r="G75" t="s">
        <v>38</v>
      </c>
      <c r="H75" t="s">
        <v>39</v>
      </c>
      <c r="I75">
        <v>1</v>
      </c>
      <c r="J75" t="s">
        <v>26</v>
      </c>
      <c r="K75" s="1">
        <v>9847644</v>
      </c>
      <c r="L75" s="1">
        <v>11188779.07</v>
      </c>
      <c r="M75" s="1">
        <v>1341135.07</v>
      </c>
      <c r="N75" s="1">
        <v>11188308.119999999</v>
      </c>
      <c r="O75" s="1">
        <v>470.95</v>
      </c>
      <c r="P75" s="1">
        <v>11188308.119999999</v>
      </c>
      <c r="Q75" s="1">
        <v>0</v>
      </c>
      <c r="R75" s="1">
        <v>11188308.119999999</v>
      </c>
      <c r="S75" s="1">
        <v>0</v>
      </c>
    </row>
    <row r="76" spans="1:19" x14ac:dyDescent="0.25">
      <c r="A76" s="2">
        <v>1017</v>
      </c>
      <c r="B76" t="s">
        <v>21</v>
      </c>
      <c r="C76" s="2" t="str">
        <f t="shared" si="4"/>
        <v>17</v>
      </c>
      <c r="D76" t="s">
        <v>22</v>
      </c>
      <c r="E76" s="2" t="str">
        <f>"171188214"</f>
        <v>171188214</v>
      </c>
      <c r="F76" t="s">
        <v>53</v>
      </c>
      <c r="G76" t="s">
        <v>30</v>
      </c>
      <c r="H76" t="s">
        <v>31</v>
      </c>
      <c r="I76">
        <v>1</v>
      </c>
      <c r="J76" t="s">
        <v>26</v>
      </c>
      <c r="K76" s="1">
        <v>97466377</v>
      </c>
      <c r="L76" s="1">
        <v>112480456.53</v>
      </c>
      <c r="M76" s="1">
        <v>15014079.529999999</v>
      </c>
      <c r="N76" s="1">
        <v>112477812.29000001</v>
      </c>
      <c r="O76" s="1">
        <v>2644.24</v>
      </c>
      <c r="P76" s="1">
        <v>112477812.29000001</v>
      </c>
      <c r="Q76" s="1">
        <v>0</v>
      </c>
      <c r="R76" s="1">
        <v>112477812.29000001</v>
      </c>
      <c r="S76" s="1">
        <v>0</v>
      </c>
    </row>
    <row r="77" spans="1:19" x14ac:dyDescent="0.25">
      <c r="A77" s="2">
        <v>1017</v>
      </c>
      <c r="B77" t="s">
        <v>21</v>
      </c>
      <c r="C77" s="2" t="str">
        <f t="shared" si="4"/>
        <v>17</v>
      </c>
      <c r="D77" t="s">
        <v>22</v>
      </c>
      <c r="E77" s="2" t="str">
        <f>"171188214"</f>
        <v>171188214</v>
      </c>
      <c r="F77" t="s">
        <v>53</v>
      </c>
      <c r="G77" t="s">
        <v>30</v>
      </c>
      <c r="H77" t="s">
        <v>31</v>
      </c>
      <c r="I77">
        <v>2</v>
      </c>
      <c r="J77" t="s">
        <v>27</v>
      </c>
      <c r="K77" s="1">
        <v>29429984</v>
      </c>
      <c r="L77" s="1">
        <v>44466394.109999999</v>
      </c>
      <c r="M77" s="1">
        <v>15036410.109999999</v>
      </c>
      <c r="N77" s="1">
        <v>44462425.5</v>
      </c>
      <c r="O77" s="1">
        <v>3968.61</v>
      </c>
      <c r="P77" s="1">
        <v>44462425.5</v>
      </c>
      <c r="Q77" s="1">
        <v>0</v>
      </c>
      <c r="R77" s="1">
        <v>44446639.030000001</v>
      </c>
      <c r="S77" s="1">
        <v>15786.47</v>
      </c>
    </row>
    <row r="78" spans="1:19" x14ac:dyDescent="0.25">
      <c r="A78" s="2">
        <v>1017</v>
      </c>
      <c r="B78" t="s">
        <v>21</v>
      </c>
      <c r="C78" s="2" t="str">
        <f t="shared" si="4"/>
        <v>17</v>
      </c>
      <c r="D78" t="s">
        <v>22</v>
      </c>
      <c r="E78" s="2" t="str">
        <f>"171188214"</f>
        <v>171188214</v>
      </c>
      <c r="F78" t="s">
        <v>53</v>
      </c>
      <c r="G78" t="s">
        <v>30</v>
      </c>
      <c r="H78" t="s">
        <v>31</v>
      </c>
      <c r="I78">
        <v>6</v>
      </c>
      <c r="J78" t="s">
        <v>28</v>
      </c>
      <c r="K78" s="1">
        <v>7580540</v>
      </c>
      <c r="L78" s="1">
        <v>4418918.93</v>
      </c>
      <c r="M78" s="1">
        <v>-3161621.07</v>
      </c>
      <c r="N78" s="1">
        <v>4418899.87</v>
      </c>
      <c r="O78" s="1">
        <v>19.059999999999999</v>
      </c>
      <c r="P78" s="1">
        <v>4418899.87</v>
      </c>
      <c r="Q78" s="1">
        <v>0</v>
      </c>
      <c r="R78" s="1">
        <v>4418899.79</v>
      </c>
      <c r="S78" s="1">
        <v>0.08</v>
      </c>
    </row>
    <row r="79" spans="1:19" x14ac:dyDescent="0.25">
      <c r="A79" s="2">
        <v>1017</v>
      </c>
      <c r="B79" t="s">
        <v>21</v>
      </c>
      <c r="C79" s="2" t="str">
        <f t="shared" si="4"/>
        <v>17</v>
      </c>
      <c r="D79" t="s">
        <v>22</v>
      </c>
      <c r="E79" s="2" t="str">
        <f>"171188214"</f>
        <v>171188214</v>
      </c>
      <c r="F79" t="s">
        <v>53</v>
      </c>
      <c r="G79" t="s">
        <v>30</v>
      </c>
      <c r="H79" t="s">
        <v>31</v>
      </c>
      <c r="I79">
        <v>8</v>
      </c>
      <c r="J79" t="s">
        <v>29</v>
      </c>
      <c r="K79" s="1">
        <v>32935</v>
      </c>
      <c r="L79" s="1">
        <v>21984</v>
      </c>
      <c r="M79" s="1">
        <v>-10951</v>
      </c>
      <c r="N79" s="1">
        <v>21984</v>
      </c>
      <c r="O79" s="1">
        <v>0</v>
      </c>
      <c r="P79" s="1">
        <v>21984</v>
      </c>
      <c r="Q79" s="1">
        <v>0</v>
      </c>
      <c r="R79" s="1">
        <v>21984</v>
      </c>
      <c r="S79" s="1">
        <v>0</v>
      </c>
    </row>
    <row r="80" spans="1:19" x14ac:dyDescent="0.25">
      <c r="A80" s="2">
        <v>1017</v>
      </c>
      <c r="B80" t="s">
        <v>21</v>
      </c>
      <c r="C80" s="2" t="str">
        <f t="shared" si="4"/>
        <v>17</v>
      </c>
      <c r="D80" t="s">
        <v>22</v>
      </c>
      <c r="E80" s="2" t="str">
        <f>"171188214"</f>
        <v>171188214</v>
      </c>
      <c r="F80" t="s">
        <v>53</v>
      </c>
      <c r="G80" t="s">
        <v>38</v>
      </c>
      <c r="H80" t="s">
        <v>39</v>
      </c>
      <c r="I80">
        <v>1</v>
      </c>
      <c r="J80" t="s">
        <v>26</v>
      </c>
      <c r="K80" s="1">
        <v>5883918</v>
      </c>
      <c r="L80" s="1">
        <v>6204464.8399999999</v>
      </c>
      <c r="M80" s="1">
        <v>320546.84000000003</v>
      </c>
      <c r="N80" s="1">
        <v>6204464.8399999999</v>
      </c>
      <c r="O80" s="1">
        <v>0</v>
      </c>
      <c r="P80" s="1">
        <v>6204464.8399999999</v>
      </c>
      <c r="Q80" s="1">
        <v>0</v>
      </c>
      <c r="R80" s="1">
        <v>6204464.8399999999</v>
      </c>
      <c r="S80" s="1">
        <v>0</v>
      </c>
    </row>
    <row r="81" spans="1:19" x14ac:dyDescent="0.25">
      <c r="A81" s="2">
        <v>1017</v>
      </c>
      <c r="B81" t="s">
        <v>21</v>
      </c>
      <c r="C81" s="2" t="str">
        <f t="shared" si="4"/>
        <v>17</v>
      </c>
      <c r="D81" t="s">
        <v>22</v>
      </c>
      <c r="E81" s="2" t="str">
        <f>"171188215"</f>
        <v>171188215</v>
      </c>
      <c r="F81" t="s">
        <v>54</v>
      </c>
      <c r="G81" t="s">
        <v>30</v>
      </c>
      <c r="H81" t="s">
        <v>31</v>
      </c>
      <c r="I81">
        <v>1</v>
      </c>
      <c r="J81" t="s">
        <v>26</v>
      </c>
      <c r="K81" s="1">
        <v>96029620</v>
      </c>
      <c r="L81" s="1">
        <v>108646165.53</v>
      </c>
      <c r="M81" s="1">
        <v>12616545.529999999</v>
      </c>
      <c r="N81" s="1">
        <v>108639415.53</v>
      </c>
      <c r="O81" s="1">
        <v>6750</v>
      </c>
      <c r="P81" s="1">
        <v>108639415.53</v>
      </c>
      <c r="Q81" s="1">
        <v>0</v>
      </c>
      <c r="R81" s="1">
        <v>108639415.53</v>
      </c>
      <c r="S81" s="1">
        <v>0</v>
      </c>
    </row>
    <row r="82" spans="1:19" x14ac:dyDescent="0.25">
      <c r="A82" s="2">
        <v>1017</v>
      </c>
      <c r="B82" t="s">
        <v>21</v>
      </c>
      <c r="C82" s="2" t="str">
        <f t="shared" si="4"/>
        <v>17</v>
      </c>
      <c r="D82" t="s">
        <v>22</v>
      </c>
      <c r="E82" s="2" t="str">
        <f>"171188215"</f>
        <v>171188215</v>
      </c>
      <c r="F82" t="s">
        <v>54</v>
      </c>
      <c r="G82" t="s">
        <v>30</v>
      </c>
      <c r="H82" t="s">
        <v>31</v>
      </c>
      <c r="I82">
        <v>2</v>
      </c>
      <c r="J82" t="s">
        <v>27</v>
      </c>
      <c r="K82" s="1">
        <v>38882869</v>
      </c>
      <c r="L82" s="1">
        <v>62690324.32</v>
      </c>
      <c r="M82" s="1">
        <v>23807455.32</v>
      </c>
      <c r="N82" s="1">
        <v>62689594.590000004</v>
      </c>
      <c r="O82" s="1">
        <v>729.73</v>
      </c>
      <c r="P82" s="1">
        <v>62689594.590000004</v>
      </c>
      <c r="Q82" s="1">
        <v>0</v>
      </c>
      <c r="R82" s="1">
        <v>62689594.590000004</v>
      </c>
      <c r="S82" s="1">
        <v>0</v>
      </c>
    </row>
    <row r="83" spans="1:19" x14ac:dyDescent="0.25">
      <c r="A83" s="2">
        <v>1017</v>
      </c>
      <c r="B83" t="s">
        <v>21</v>
      </c>
      <c r="C83" s="2" t="str">
        <f t="shared" si="4"/>
        <v>17</v>
      </c>
      <c r="D83" t="s">
        <v>22</v>
      </c>
      <c r="E83" s="2" t="str">
        <f>"171188215"</f>
        <v>171188215</v>
      </c>
      <c r="F83" t="s">
        <v>54</v>
      </c>
      <c r="G83" t="s">
        <v>30</v>
      </c>
      <c r="H83" t="s">
        <v>31</v>
      </c>
      <c r="I83">
        <v>6</v>
      </c>
      <c r="J83" t="s">
        <v>28</v>
      </c>
      <c r="K83" s="1">
        <v>1405234</v>
      </c>
      <c r="L83" s="1">
        <v>3528792.43</v>
      </c>
      <c r="M83" s="1">
        <v>2123558.4300000002</v>
      </c>
      <c r="N83" s="1">
        <v>3528541.67</v>
      </c>
      <c r="O83" s="1">
        <v>250.76</v>
      </c>
      <c r="P83" s="1">
        <v>3528541.67</v>
      </c>
      <c r="Q83" s="1">
        <v>0</v>
      </c>
      <c r="R83" s="1">
        <v>3528541.67</v>
      </c>
      <c r="S83" s="1">
        <v>0</v>
      </c>
    </row>
    <row r="84" spans="1:19" x14ac:dyDescent="0.25">
      <c r="A84" s="2">
        <v>1017</v>
      </c>
      <c r="B84" t="s">
        <v>21</v>
      </c>
      <c r="C84" s="2" t="str">
        <f t="shared" si="4"/>
        <v>17</v>
      </c>
      <c r="D84" t="s">
        <v>22</v>
      </c>
      <c r="E84" s="2" t="str">
        <f>"171188215"</f>
        <v>171188215</v>
      </c>
      <c r="F84" t="s">
        <v>54</v>
      </c>
      <c r="G84" t="s">
        <v>30</v>
      </c>
      <c r="H84" t="s">
        <v>31</v>
      </c>
      <c r="I84">
        <v>8</v>
      </c>
      <c r="J84" t="s">
        <v>29</v>
      </c>
      <c r="K84" s="1">
        <v>16632</v>
      </c>
      <c r="L84" s="1">
        <v>15944.78</v>
      </c>
      <c r="M84" s="1">
        <v>-687.22</v>
      </c>
      <c r="N84" s="1">
        <v>15944.78</v>
      </c>
      <c r="O84" s="1">
        <v>0</v>
      </c>
      <c r="P84" s="1">
        <v>15944.78</v>
      </c>
      <c r="Q84" s="1">
        <v>0</v>
      </c>
      <c r="R84" s="1">
        <v>15944.78</v>
      </c>
      <c r="S84" s="1">
        <v>0</v>
      </c>
    </row>
    <row r="85" spans="1:19" x14ac:dyDescent="0.25">
      <c r="A85" s="2">
        <v>1017</v>
      </c>
      <c r="B85" t="s">
        <v>21</v>
      </c>
      <c r="C85" s="2" t="str">
        <f t="shared" si="4"/>
        <v>17</v>
      </c>
      <c r="D85" t="s">
        <v>22</v>
      </c>
      <c r="E85" s="2" t="str">
        <f>"171188215"</f>
        <v>171188215</v>
      </c>
      <c r="F85" t="s">
        <v>54</v>
      </c>
      <c r="G85" t="s">
        <v>38</v>
      </c>
      <c r="H85" t="s">
        <v>39</v>
      </c>
      <c r="I85">
        <v>1</v>
      </c>
      <c r="J85" t="s">
        <v>26</v>
      </c>
      <c r="K85" s="1">
        <v>8037268</v>
      </c>
      <c r="L85" s="1">
        <v>9241875.7699999996</v>
      </c>
      <c r="M85" s="1">
        <v>1204607.77</v>
      </c>
      <c r="N85" s="1">
        <v>9241875.7699999996</v>
      </c>
      <c r="O85" s="1">
        <v>0</v>
      </c>
      <c r="P85" s="1">
        <v>9241875.7699999996</v>
      </c>
      <c r="Q85" s="1">
        <v>0</v>
      </c>
      <c r="R85" s="1">
        <v>9241875.7699999996</v>
      </c>
      <c r="S85" s="1">
        <v>0</v>
      </c>
    </row>
    <row r="86" spans="1:19" x14ac:dyDescent="0.25">
      <c r="A86" s="2">
        <v>1017</v>
      </c>
      <c r="B86" t="s">
        <v>21</v>
      </c>
      <c r="C86" s="2" t="str">
        <f t="shared" si="4"/>
        <v>17</v>
      </c>
      <c r="D86" t="s">
        <v>22</v>
      </c>
      <c r="E86" s="2" t="str">
        <f>"171188216"</f>
        <v>171188216</v>
      </c>
      <c r="F86" t="s">
        <v>55</v>
      </c>
      <c r="G86" t="s">
        <v>30</v>
      </c>
      <c r="H86" t="s">
        <v>31</v>
      </c>
      <c r="I86">
        <v>1</v>
      </c>
      <c r="J86" t="s">
        <v>26</v>
      </c>
      <c r="K86" s="1">
        <v>121867001</v>
      </c>
      <c r="L86" s="1">
        <v>140576437.94999999</v>
      </c>
      <c r="M86" s="1">
        <v>18709436.949999999</v>
      </c>
      <c r="N86" s="1">
        <v>140576437.91</v>
      </c>
      <c r="O86" s="1">
        <v>0.04</v>
      </c>
      <c r="P86" s="1">
        <v>140576437.91</v>
      </c>
      <c r="Q86" s="1">
        <v>0</v>
      </c>
      <c r="R86" s="1">
        <v>140576437.91</v>
      </c>
      <c r="S86" s="1">
        <v>0</v>
      </c>
    </row>
    <row r="87" spans="1:19" x14ac:dyDescent="0.25">
      <c r="A87" s="2">
        <v>1017</v>
      </c>
      <c r="B87" t="s">
        <v>21</v>
      </c>
      <c r="C87" s="2" t="str">
        <f t="shared" si="4"/>
        <v>17</v>
      </c>
      <c r="D87" t="s">
        <v>22</v>
      </c>
      <c r="E87" s="2" t="str">
        <f>"171188216"</f>
        <v>171188216</v>
      </c>
      <c r="F87" t="s">
        <v>55</v>
      </c>
      <c r="G87" t="s">
        <v>30</v>
      </c>
      <c r="H87" t="s">
        <v>31</v>
      </c>
      <c r="I87">
        <v>2</v>
      </c>
      <c r="J87" t="s">
        <v>27</v>
      </c>
      <c r="K87" s="1">
        <v>47996520</v>
      </c>
      <c r="L87" s="1">
        <v>68098939.430000007</v>
      </c>
      <c r="M87" s="1">
        <v>20102419.43</v>
      </c>
      <c r="N87" s="1">
        <v>68098321.969999999</v>
      </c>
      <c r="O87" s="1">
        <v>617.46</v>
      </c>
      <c r="P87" s="1">
        <v>68098321.969999999</v>
      </c>
      <c r="Q87" s="1">
        <v>0</v>
      </c>
      <c r="R87" s="1">
        <v>68098029.799999997</v>
      </c>
      <c r="S87" s="1">
        <v>292.17</v>
      </c>
    </row>
    <row r="88" spans="1:19" x14ac:dyDescent="0.25">
      <c r="A88" s="2">
        <v>1017</v>
      </c>
      <c r="B88" t="s">
        <v>21</v>
      </c>
      <c r="C88" s="2" t="str">
        <f t="shared" si="4"/>
        <v>17</v>
      </c>
      <c r="D88" t="s">
        <v>22</v>
      </c>
      <c r="E88" s="2" t="str">
        <f>"171188216"</f>
        <v>171188216</v>
      </c>
      <c r="F88" t="s">
        <v>55</v>
      </c>
      <c r="G88" t="s">
        <v>30</v>
      </c>
      <c r="H88" t="s">
        <v>31</v>
      </c>
      <c r="I88">
        <v>6</v>
      </c>
      <c r="J88" t="s">
        <v>28</v>
      </c>
      <c r="K88" s="1">
        <v>2336798</v>
      </c>
      <c r="L88" s="1">
        <v>8099113.9000000004</v>
      </c>
      <c r="M88" s="1">
        <v>5762315.9000000004</v>
      </c>
      <c r="N88" s="1">
        <v>8098704.7999999998</v>
      </c>
      <c r="O88" s="1">
        <v>409.1</v>
      </c>
      <c r="P88" s="1">
        <v>8098704.7999999998</v>
      </c>
      <c r="Q88" s="1">
        <v>0</v>
      </c>
      <c r="R88" s="1">
        <v>8098704.79</v>
      </c>
      <c r="S88" s="1">
        <v>0.01</v>
      </c>
    </row>
    <row r="89" spans="1:19" x14ac:dyDescent="0.25">
      <c r="A89" s="2">
        <v>1017</v>
      </c>
      <c r="B89" t="s">
        <v>21</v>
      </c>
      <c r="C89" s="2" t="str">
        <f t="shared" si="4"/>
        <v>17</v>
      </c>
      <c r="D89" t="s">
        <v>22</v>
      </c>
      <c r="E89" s="2" t="str">
        <f>"171188216"</f>
        <v>171188216</v>
      </c>
      <c r="F89" t="s">
        <v>55</v>
      </c>
      <c r="G89" t="s">
        <v>30</v>
      </c>
      <c r="H89" t="s">
        <v>31</v>
      </c>
      <c r="I89">
        <v>8</v>
      </c>
      <c r="J89" t="s">
        <v>29</v>
      </c>
      <c r="K89" s="1">
        <v>1594</v>
      </c>
      <c r="L89" s="1">
        <v>0</v>
      </c>
      <c r="M89" s="1">
        <v>-1594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5">
      <c r="A90" s="2">
        <v>1017</v>
      </c>
      <c r="B90" t="s">
        <v>21</v>
      </c>
      <c r="C90" s="2" t="str">
        <f t="shared" si="4"/>
        <v>17</v>
      </c>
      <c r="D90" t="s">
        <v>22</v>
      </c>
      <c r="E90" s="2" t="str">
        <f>"171188216"</f>
        <v>171188216</v>
      </c>
      <c r="F90" t="s">
        <v>55</v>
      </c>
      <c r="G90" t="s">
        <v>38</v>
      </c>
      <c r="H90" t="s">
        <v>39</v>
      </c>
      <c r="I90">
        <v>1</v>
      </c>
      <c r="J90" t="s">
        <v>26</v>
      </c>
      <c r="K90" s="1">
        <v>11491450</v>
      </c>
      <c r="L90" s="1">
        <v>12304681.35</v>
      </c>
      <c r="M90" s="1">
        <v>813231.35</v>
      </c>
      <c r="N90" s="1">
        <v>12304681.35</v>
      </c>
      <c r="O90" s="1">
        <v>0</v>
      </c>
      <c r="P90" s="1">
        <v>12304681.35</v>
      </c>
      <c r="Q90" s="1">
        <v>0</v>
      </c>
      <c r="R90" s="1">
        <v>12304681.35</v>
      </c>
      <c r="S90" s="1">
        <v>0</v>
      </c>
    </row>
    <row r="91" spans="1:19" x14ac:dyDescent="0.25">
      <c r="A91" s="2">
        <v>1017</v>
      </c>
      <c r="B91" t="s">
        <v>21</v>
      </c>
      <c r="C91" s="2" t="str">
        <f t="shared" si="4"/>
        <v>17</v>
      </c>
      <c r="D91" t="s">
        <v>22</v>
      </c>
      <c r="E91" s="2" t="str">
        <f>"171188217"</f>
        <v>171188217</v>
      </c>
      <c r="F91" t="s">
        <v>56</v>
      </c>
      <c r="G91" t="s">
        <v>30</v>
      </c>
      <c r="H91" t="s">
        <v>31</v>
      </c>
      <c r="I91">
        <v>1</v>
      </c>
      <c r="J91" t="s">
        <v>26</v>
      </c>
      <c r="K91" s="1">
        <v>348216363</v>
      </c>
      <c r="L91" s="1">
        <v>388477591.75</v>
      </c>
      <c r="M91" s="1">
        <v>40261228.75</v>
      </c>
      <c r="N91" s="1">
        <v>388477591.75</v>
      </c>
      <c r="O91" s="1">
        <v>0</v>
      </c>
      <c r="P91" s="1">
        <v>388477591.75</v>
      </c>
      <c r="Q91" s="1">
        <v>0</v>
      </c>
      <c r="R91" s="1">
        <v>388477591.75</v>
      </c>
      <c r="S91" s="1">
        <v>0</v>
      </c>
    </row>
    <row r="92" spans="1:19" x14ac:dyDescent="0.25">
      <c r="A92" s="2">
        <v>1017</v>
      </c>
      <c r="B92" t="s">
        <v>21</v>
      </c>
      <c r="C92" s="2" t="str">
        <f t="shared" si="4"/>
        <v>17</v>
      </c>
      <c r="D92" t="s">
        <v>22</v>
      </c>
      <c r="E92" s="2" t="str">
        <f>"171188217"</f>
        <v>171188217</v>
      </c>
      <c r="F92" t="s">
        <v>56</v>
      </c>
      <c r="G92" t="s">
        <v>30</v>
      </c>
      <c r="H92" t="s">
        <v>31</v>
      </c>
      <c r="I92">
        <v>2</v>
      </c>
      <c r="J92" t="s">
        <v>27</v>
      </c>
      <c r="K92" s="1">
        <v>165352494</v>
      </c>
      <c r="L92" s="1">
        <v>231065039.34999999</v>
      </c>
      <c r="M92" s="1">
        <v>65712545.350000001</v>
      </c>
      <c r="N92" s="1">
        <v>231042767.31999999</v>
      </c>
      <c r="O92" s="1">
        <v>22272.03</v>
      </c>
      <c r="P92" s="1">
        <v>231042767.31999999</v>
      </c>
      <c r="Q92" s="1">
        <v>0</v>
      </c>
      <c r="R92" s="1">
        <v>230971123.05000001</v>
      </c>
      <c r="S92" s="1">
        <v>71644.27</v>
      </c>
    </row>
    <row r="93" spans="1:19" x14ac:dyDescent="0.25">
      <c r="A93" s="2">
        <v>1017</v>
      </c>
      <c r="B93" t="s">
        <v>21</v>
      </c>
      <c r="C93" s="2" t="str">
        <f t="shared" si="4"/>
        <v>17</v>
      </c>
      <c r="D93" t="s">
        <v>22</v>
      </c>
      <c r="E93" s="2" t="str">
        <f>"171188217"</f>
        <v>171188217</v>
      </c>
      <c r="F93" t="s">
        <v>56</v>
      </c>
      <c r="G93" t="s">
        <v>30</v>
      </c>
      <c r="H93" t="s">
        <v>31</v>
      </c>
      <c r="I93">
        <v>6</v>
      </c>
      <c r="J93" t="s">
        <v>28</v>
      </c>
      <c r="K93" s="1">
        <v>7557155</v>
      </c>
      <c r="L93" s="1">
        <v>23598757.010000002</v>
      </c>
      <c r="M93" s="1">
        <v>16041602.01</v>
      </c>
      <c r="N93" s="1">
        <v>18910623.960000001</v>
      </c>
      <c r="O93" s="1">
        <v>4688133.05</v>
      </c>
      <c r="P93" s="1">
        <v>18910623.960000001</v>
      </c>
      <c r="Q93" s="1">
        <v>0</v>
      </c>
      <c r="R93" s="1">
        <v>18910623.960000001</v>
      </c>
      <c r="S93" s="1">
        <v>0</v>
      </c>
    </row>
    <row r="94" spans="1:19" x14ac:dyDescent="0.25">
      <c r="A94" s="2">
        <v>1017</v>
      </c>
      <c r="B94" t="s">
        <v>21</v>
      </c>
      <c r="C94" s="2" t="str">
        <f t="shared" si="4"/>
        <v>17</v>
      </c>
      <c r="D94" t="s">
        <v>22</v>
      </c>
      <c r="E94" s="2" t="str">
        <f>"171188217"</f>
        <v>171188217</v>
      </c>
      <c r="F94" t="s">
        <v>56</v>
      </c>
      <c r="G94" t="s">
        <v>30</v>
      </c>
      <c r="H94" t="s">
        <v>31</v>
      </c>
      <c r="I94">
        <v>8</v>
      </c>
      <c r="J94" t="s">
        <v>29</v>
      </c>
      <c r="K94" s="1">
        <v>537063</v>
      </c>
      <c r="L94" s="1">
        <v>94174.51</v>
      </c>
      <c r="M94" s="1">
        <v>-442888.49</v>
      </c>
      <c r="N94" s="1">
        <v>94174.51</v>
      </c>
      <c r="O94" s="1">
        <v>0</v>
      </c>
      <c r="P94" s="1">
        <v>94174.51</v>
      </c>
      <c r="Q94" s="1">
        <v>0</v>
      </c>
      <c r="R94" s="1">
        <v>94174.51</v>
      </c>
      <c r="S94" s="1">
        <v>0</v>
      </c>
    </row>
    <row r="95" spans="1:19" x14ac:dyDescent="0.25">
      <c r="A95" s="2">
        <v>1017</v>
      </c>
      <c r="B95" t="s">
        <v>21</v>
      </c>
      <c r="C95" s="2" t="str">
        <f t="shared" si="4"/>
        <v>17</v>
      </c>
      <c r="D95" t="s">
        <v>22</v>
      </c>
      <c r="E95" s="2" t="str">
        <f>"171188217"</f>
        <v>171188217</v>
      </c>
      <c r="F95" t="s">
        <v>56</v>
      </c>
      <c r="G95" t="s">
        <v>38</v>
      </c>
      <c r="H95" t="s">
        <v>39</v>
      </c>
      <c r="I95">
        <v>1</v>
      </c>
      <c r="J95" t="s">
        <v>26</v>
      </c>
      <c r="K95" s="1">
        <v>26465559</v>
      </c>
      <c r="L95" s="1">
        <v>29558517.879999999</v>
      </c>
      <c r="M95" s="1">
        <v>3092958.88</v>
      </c>
      <c r="N95" s="1">
        <v>29558517.879999999</v>
      </c>
      <c r="O95" s="1">
        <v>0</v>
      </c>
      <c r="P95" s="1">
        <v>29558517.879999999</v>
      </c>
      <c r="Q95" s="1">
        <v>0</v>
      </c>
      <c r="R95" s="1">
        <v>29558517.879999999</v>
      </c>
      <c r="S95" s="1">
        <v>0</v>
      </c>
    </row>
    <row r="96" spans="1:19" x14ac:dyDescent="0.25">
      <c r="A96" s="2">
        <v>1017</v>
      </c>
      <c r="B96" t="s">
        <v>21</v>
      </c>
      <c r="C96" s="2" t="str">
        <f t="shared" si="4"/>
        <v>17</v>
      </c>
      <c r="D96" t="s">
        <v>22</v>
      </c>
      <c r="E96" s="2" t="str">
        <f>"171188219"</f>
        <v>171188219</v>
      </c>
      <c r="F96" t="s">
        <v>57</v>
      </c>
      <c r="G96" t="s">
        <v>30</v>
      </c>
      <c r="H96" t="s">
        <v>31</v>
      </c>
      <c r="I96">
        <v>1</v>
      </c>
      <c r="J96" t="s">
        <v>26</v>
      </c>
      <c r="K96" s="1">
        <v>30475500</v>
      </c>
      <c r="L96" s="1">
        <v>34369891.100000001</v>
      </c>
      <c r="M96" s="1">
        <v>3894391.1</v>
      </c>
      <c r="N96" s="1">
        <v>34368457.369999997</v>
      </c>
      <c r="O96" s="1">
        <v>1433.73</v>
      </c>
      <c r="P96" s="1">
        <v>34368457.369999997</v>
      </c>
      <c r="Q96" s="1">
        <v>0</v>
      </c>
      <c r="R96" s="1">
        <v>34368457.369999997</v>
      </c>
      <c r="S96" s="1">
        <v>0</v>
      </c>
    </row>
    <row r="97" spans="1:19" x14ac:dyDescent="0.25">
      <c r="A97" s="2">
        <v>1017</v>
      </c>
      <c r="B97" t="s">
        <v>21</v>
      </c>
      <c r="C97" s="2" t="str">
        <f t="shared" si="4"/>
        <v>17</v>
      </c>
      <c r="D97" t="s">
        <v>22</v>
      </c>
      <c r="E97" s="2" t="str">
        <f>"171188219"</f>
        <v>171188219</v>
      </c>
      <c r="F97" t="s">
        <v>57</v>
      </c>
      <c r="G97" t="s">
        <v>30</v>
      </c>
      <c r="H97" t="s">
        <v>31</v>
      </c>
      <c r="I97">
        <v>2</v>
      </c>
      <c r="J97" t="s">
        <v>27</v>
      </c>
      <c r="K97" s="1">
        <v>7039789</v>
      </c>
      <c r="L97" s="1">
        <v>9398084.0800000001</v>
      </c>
      <c r="M97" s="1">
        <v>2358295.08</v>
      </c>
      <c r="N97" s="1">
        <v>9398033.8699999992</v>
      </c>
      <c r="O97" s="1">
        <v>50.21</v>
      </c>
      <c r="P97" s="1">
        <v>9398033.8599999994</v>
      </c>
      <c r="Q97" s="1">
        <v>0.01</v>
      </c>
      <c r="R97" s="1">
        <v>9396180.2699999996</v>
      </c>
      <c r="S97" s="1">
        <v>1853.59</v>
      </c>
    </row>
    <row r="98" spans="1:19" x14ac:dyDescent="0.25">
      <c r="A98" s="2">
        <v>1017</v>
      </c>
      <c r="B98" t="s">
        <v>21</v>
      </c>
      <c r="C98" s="2" t="str">
        <f t="shared" si="4"/>
        <v>17</v>
      </c>
      <c r="D98" t="s">
        <v>22</v>
      </c>
      <c r="E98" s="2" t="str">
        <f>"171188219"</f>
        <v>171188219</v>
      </c>
      <c r="F98" t="s">
        <v>57</v>
      </c>
      <c r="G98" t="s">
        <v>30</v>
      </c>
      <c r="H98" t="s">
        <v>31</v>
      </c>
      <c r="I98">
        <v>6</v>
      </c>
      <c r="J98" t="s">
        <v>28</v>
      </c>
      <c r="K98" s="1">
        <v>0</v>
      </c>
      <c r="L98" s="1">
        <v>740635</v>
      </c>
      <c r="M98" s="1">
        <v>740635</v>
      </c>
      <c r="N98" s="1">
        <v>740615.85</v>
      </c>
      <c r="O98" s="1">
        <v>19.149999999999999</v>
      </c>
      <c r="P98" s="1">
        <v>740615.85</v>
      </c>
      <c r="Q98" s="1">
        <v>0</v>
      </c>
      <c r="R98" s="1">
        <v>740615.83</v>
      </c>
      <c r="S98" s="1">
        <v>0.02</v>
      </c>
    </row>
    <row r="99" spans="1:19" x14ac:dyDescent="0.25">
      <c r="A99" s="2">
        <v>1017</v>
      </c>
      <c r="B99" t="s">
        <v>21</v>
      </c>
      <c r="C99" s="2" t="str">
        <f t="shared" si="4"/>
        <v>17</v>
      </c>
      <c r="D99" t="s">
        <v>22</v>
      </c>
      <c r="E99" s="2" t="str">
        <f>"171188219"</f>
        <v>171188219</v>
      </c>
      <c r="F99" t="s">
        <v>57</v>
      </c>
      <c r="G99" t="s">
        <v>30</v>
      </c>
      <c r="H99" t="s">
        <v>31</v>
      </c>
      <c r="I99">
        <v>8</v>
      </c>
      <c r="J99" t="s">
        <v>29</v>
      </c>
      <c r="K99" s="1">
        <v>26984</v>
      </c>
      <c r="L99" s="1">
        <v>26984</v>
      </c>
      <c r="M99" s="1">
        <v>0</v>
      </c>
      <c r="N99" s="1">
        <v>26984</v>
      </c>
      <c r="O99" s="1">
        <v>0</v>
      </c>
      <c r="P99" s="1">
        <v>26984</v>
      </c>
      <c r="Q99" s="1">
        <v>0</v>
      </c>
      <c r="R99" s="1">
        <v>8845</v>
      </c>
      <c r="S99" s="1">
        <v>18139</v>
      </c>
    </row>
    <row r="100" spans="1:19" x14ac:dyDescent="0.25">
      <c r="A100" s="2">
        <v>1017</v>
      </c>
      <c r="B100" t="s">
        <v>21</v>
      </c>
      <c r="C100" s="2" t="str">
        <f t="shared" si="4"/>
        <v>17</v>
      </c>
      <c r="D100" t="s">
        <v>22</v>
      </c>
      <c r="E100" s="2" t="str">
        <f>"171188220"</f>
        <v>171188220</v>
      </c>
      <c r="F100" t="s">
        <v>58</v>
      </c>
      <c r="G100" t="s">
        <v>30</v>
      </c>
      <c r="H100" t="s">
        <v>31</v>
      </c>
      <c r="I100">
        <v>1</v>
      </c>
      <c r="J100" t="s">
        <v>26</v>
      </c>
      <c r="K100" s="1">
        <v>17080116</v>
      </c>
      <c r="L100" s="1">
        <v>18837784.98</v>
      </c>
      <c r="M100" s="1">
        <v>1757668.98</v>
      </c>
      <c r="N100" s="1">
        <v>18837784.969999999</v>
      </c>
      <c r="O100" s="1">
        <v>0.01</v>
      </c>
      <c r="P100" s="1">
        <v>18837784.969999999</v>
      </c>
      <c r="Q100" s="1">
        <v>0</v>
      </c>
      <c r="R100" s="1">
        <v>18837784.969999999</v>
      </c>
      <c r="S100" s="1">
        <v>0</v>
      </c>
    </row>
    <row r="101" spans="1:19" x14ac:dyDescent="0.25">
      <c r="A101" s="2">
        <v>1017</v>
      </c>
      <c r="B101" t="s">
        <v>21</v>
      </c>
      <c r="C101" s="2" t="str">
        <f t="shared" si="4"/>
        <v>17</v>
      </c>
      <c r="D101" t="s">
        <v>22</v>
      </c>
      <c r="E101" s="2" t="str">
        <f>"171188220"</f>
        <v>171188220</v>
      </c>
      <c r="F101" t="s">
        <v>58</v>
      </c>
      <c r="G101" t="s">
        <v>30</v>
      </c>
      <c r="H101" t="s">
        <v>31</v>
      </c>
      <c r="I101">
        <v>2</v>
      </c>
      <c r="J101" t="s">
        <v>27</v>
      </c>
      <c r="K101" s="1">
        <v>1692582</v>
      </c>
      <c r="L101" s="1">
        <v>1994208.92</v>
      </c>
      <c r="M101" s="1">
        <v>301626.92</v>
      </c>
      <c r="N101" s="1">
        <v>1994154.88</v>
      </c>
      <c r="O101" s="1">
        <v>54.04</v>
      </c>
      <c r="P101" s="1">
        <v>1994154.88</v>
      </c>
      <c r="Q101" s="1">
        <v>0</v>
      </c>
      <c r="R101" s="1">
        <v>1994154.88</v>
      </c>
      <c r="S101" s="1">
        <v>0</v>
      </c>
    </row>
    <row r="102" spans="1:19" x14ac:dyDescent="0.25">
      <c r="A102" s="2">
        <v>1017</v>
      </c>
      <c r="B102" t="s">
        <v>21</v>
      </c>
      <c r="C102" s="2" t="str">
        <f t="shared" ref="C102:C133" si="5">"17"</f>
        <v>17</v>
      </c>
      <c r="D102" t="s">
        <v>22</v>
      </c>
      <c r="E102" s="2" t="str">
        <f>"171188220"</f>
        <v>171188220</v>
      </c>
      <c r="F102" t="s">
        <v>58</v>
      </c>
      <c r="G102" t="s">
        <v>30</v>
      </c>
      <c r="H102" t="s">
        <v>31</v>
      </c>
      <c r="I102">
        <v>6</v>
      </c>
      <c r="J102" t="s">
        <v>28</v>
      </c>
      <c r="K102" s="1">
        <v>948866</v>
      </c>
      <c r="L102" s="1">
        <v>533628.68999999994</v>
      </c>
      <c r="M102" s="1">
        <v>-415237.31</v>
      </c>
      <c r="N102" s="1">
        <v>533560.98</v>
      </c>
      <c r="O102" s="1">
        <v>67.709999999999994</v>
      </c>
      <c r="P102" s="1">
        <v>533560.98</v>
      </c>
      <c r="Q102" s="1">
        <v>0</v>
      </c>
      <c r="R102" s="1">
        <v>533560.98</v>
      </c>
      <c r="S102" s="1">
        <v>0</v>
      </c>
    </row>
    <row r="103" spans="1:19" x14ac:dyDescent="0.25">
      <c r="A103" s="2">
        <v>1017</v>
      </c>
      <c r="B103" t="s">
        <v>21</v>
      </c>
      <c r="C103" s="2" t="str">
        <f t="shared" si="5"/>
        <v>17</v>
      </c>
      <c r="D103" t="s">
        <v>22</v>
      </c>
      <c r="E103" s="2" t="str">
        <f>"171188220"</f>
        <v>171188220</v>
      </c>
      <c r="F103" t="s">
        <v>58</v>
      </c>
      <c r="G103" t="s">
        <v>30</v>
      </c>
      <c r="H103" t="s">
        <v>31</v>
      </c>
      <c r="I103">
        <v>8</v>
      </c>
      <c r="J103" t="s">
        <v>29</v>
      </c>
      <c r="K103" s="1">
        <v>35068</v>
      </c>
      <c r="L103" s="1">
        <v>26820</v>
      </c>
      <c r="M103" s="1">
        <v>-8248</v>
      </c>
      <c r="N103" s="1">
        <v>26820</v>
      </c>
      <c r="O103" s="1">
        <v>0</v>
      </c>
      <c r="P103" s="1">
        <v>26820</v>
      </c>
      <c r="Q103" s="1">
        <v>0</v>
      </c>
      <c r="R103" s="1">
        <v>26820</v>
      </c>
      <c r="S103" s="1">
        <v>0</v>
      </c>
    </row>
    <row r="104" spans="1:19" x14ac:dyDescent="0.25">
      <c r="A104" s="2">
        <v>1017</v>
      </c>
      <c r="B104" t="s">
        <v>21</v>
      </c>
      <c r="C104" s="2" t="str">
        <f t="shared" si="5"/>
        <v>17</v>
      </c>
      <c r="D104" t="s">
        <v>22</v>
      </c>
      <c r="E104" s="2" t="str">
        <f>"171188221"</f>
        <v>171188221</v>
      </c>
      <c r="F104" t="s">
        <v>59</v>
      </c>
      <c r="G104" t="s">
        <v>30</v>
      </c>
      <c r="H104" t="s">
        <v>31</v>
      </c>
      <c r="I104">
        <v>1</v>
      </c>
      <c r="J104" t="s">
        <v>26</v>
      </c>
      <c r="K104" s="1">
        <v>13562613</v>
      </c>
      <c r="L104" s="1">
        <v>14474687.119999999</v>
      </c>
      <c r="M104" s="1">
        <v>912074.12</v>
      </c>
      <c r="N104" s="1">
        <v>14464452.439999999</v>
      </c>
      <c r="O104" s="1">
        <v>10234.68</v>
      </c>
      <c r="P104" s="1">
        <v>14464452.439999999</v>
      </c>
      <c r="Q104" s="1">
        <v>0</v>
      </c>
      <c r="R104" s="1">
        <v>14464452.439999999</v>
      </c>
      <c r="S104" s="1">
        <v>0</v>
      </c>
    </row>
    <row r="105" spans="1:19" x14ac:dyDescent="0.25">
      <c r="A105" s="2">
        <v>1017</v>
      </c>
      <c r="B105" t="s">
        <v>21</v>
      </c>
      <c r="C105" s="2" t="str">
        <f t="shared" si="5"/>
        <v>17</v>
      </c>
      <c r="D105" t="s">
        <v>22</v>
      </c>
      <c r="E105" s="2" t="str">
        <f>"171188221"</f>
        <v>171188221</v>
      </c>
      <c r="F105" t="s">
        <v>59</v>
      </c>
      <c r="G105" t="s">
        <v>30</v>
      </c>
      <c r="H105" t="s">
        <v>31</v>
      </c>
      <c r="I105">
        <v>2</v>
      </c>
      <c r="J105" t="s">
        <v>27</v>
      </c>
      <c r="K105" s="1">
        <v>1266635</v>
      </c>
      <c r="L105" s="1">
        <v>1332516.1200000001</v>
      </c>
      <c r="M105" s="1">
        <v>65881.119999999995</v>
      </c>
      <c r="N105" s="1">
        <v>1332515.33</v>
      </c>
      <c r="O105" s="1">
        <v>0.79</v>
      </c>
      <c r="P105" s="1">
        <v>1332515.33</v>
      </c>
      <c r="Q105" s="1">
        <v>0</v>
      </c>
      <c r="R105" s="1">
        <v>1332515.33</v>
      </c>
      <c r="S105" s="1">
        <v>0</v>
      </c>
    </row>
    <row r="106" spans="1:19" x14ac:dyDescent="0.25">
      <c r="A106" s="2">
        <v>1017</v>
      </c>
      <c r="B106" t="s">
        <v>21</v>
      </c>
      <c r="C106" s="2" t="str">
        <f t="shared" si="5"/>
        <v>17</v>
      </c>
      <c r="D106" t="s">
        <v>22</v>
      </c>
      <c r="E106" s="2" t="str">
        <f>"171188221"</f>
        <v>171188221</v>
      </c>
      <c r="F106" t="s">
        <v>59</v>
      </c>
      <c r="G106" t="s">
        <v>30</v>
      </c>
      <c r="H106" t="s">
        <v>31</v>
      </c>
      <c r="I106">
        <v>6</v>
      </c>
      <c r="J106" t="s">
        <v>28</v>
      </c>
      <c r="K106" s="1">
        <v>0</v>
      </c>
      <c r="L106" s="1">
        <v>271176.2</v>
      </c>
      <c r="M106" s="1">
        <v>271176.2</v>
      </c>
      <c r="N106" s="1">
        <v>271176.2</v>
      </c>
      <c r="O106" s="1">
        <v>0</v>
      </c>
      <c r="P106" s="1">
        <v>271176.2</v>
      </c>
      <c r="Q106" s="1">
        <v>0</v>
      </c>
      <c r="R106" s="1">
        <v>271176.17</v>
      </c>
      <c r="S106" s="1">
        <v>0.03</v>
      </c>
    </row>
    <row r="107" spans="1:19" x14ac:dyDescent="0.25">
      <c r="A107" s="2">
        <v>1017</v>
      </c>
      <c r="B107" t="s">
        <v>21</v>
      </c>
      <c r="C107" s="2" t="str">
        <f t="shared" si="5"/>
        <v>17</v>
      </c>
      <c r="D107" t="s">
        <v>22</v>
      </c>
      <c r="E107" s="2" t="str">
        <f>"171188221"</f>
        <v>171188221</v>
      </c>
      <c r="F107" t="s">
        <v>59</v>
      </c>
      <c r="G107" t="s">
        <v>30</v>
      </c>
      <c r="H107" t="s">
        <v>31</v>
      </c>
      <c r="I107">
        <v>8</v>
      </c>
      <c r="J107" t="s">
        <v>29</v>
      </c>
      <c r="K107" s="1">
        <v>21291</v>
      </c>
      <c r="L107" s="1">
        <v>15000</v>
      </c>
      <c r="M107" s="1">
        <v>-6291</v>
      </c>
      <c r="N107" s="1">
        <v>15000</v>
      </c>
      <c r="O107" s="1">
        <v>0</v>
      </c>
      <c r="P107" s="1">
        <v>15000</v>
      </c>
      <c r="Q107" s="1">
        <v>0</v>
      </c>
      <c r="R107" s="1">
        <v>15000</v>
      </c>
      <c r="S107" s="1">
        <v>0</v>
      </c>
    </row>
    <row r="108" spans="1:19" x14ac:dyDescent="0.25">
      <c r="A108" s="2">
        <v>1017</v>
      </c>
      <c r="B108" t="s">
        <v>21</v>
      </c>
      <c r="C108" s="2" t="str">
        <f t="shared" si="5"/>
        <v>17</v>
      </c>
      <c r="D108" t="s">
        <v>22</v>
      </c>
      <c r="E108" s="2" t="str">
        <f>"171188223"</f>
        <v>171188223</v>
      </c>
      <c r="F108" t="s">
        <v>60</v>
      </c>
      <c r="G108" t="s">
        <v>30</v>
      </c>
      <c r="H108" t="s">
        <v>31</v>
      </c>
      <c r="I108">
        <v>1</v>
      </c>
      <c r="J108" t="s">
        <v>26</v>
      </c>
      <c r="K108" s="1">
        <v>26737997</v>
      </c>
      <c r="L108" s="1">
        <v>29517112.629999999</v>
      </c>
      <c r="M108" s="1">
        <v>2779115.63</v>
      </c>
      <c r="N108" s="1">
        <v>29517112.629999999</v>
      </c>
      <c r="O108" s="1">
        <v>0</v>
      </c>
      <c r="P108" s="1">
        <v>29517112.629999999</v>
      </c>
      <c r="Q108" s="1">
        <v>0</v>
      </c>
      <c r="R108" s="1">
        <v>29517112.629999999</v>
      </c>
      <c r="S108" s="1">
        <v>0</v>
      </c>
    </row>
    <row r="109" spans="1:19" x14ac:dyDescent="0.25">
      <c r="A109" s="2">
        <v>1017</v>
      </c>
      <c r="B109" t="s">
        <v>21</v>
      </c>
      <c r="C109" s="2" t="str">
        <f t="shared" si="5"/>
        <v>17</v>
      </c>
      <c r="D109" t="s">
        <v>22</v>
      </c>
      <c r="E109" s="2" t="str">
        <f>"171188223"</f>
        <v>171188223</v>
      </c>
      <c r="F109" t="s">
        <v>60</v>
      </c>
      <c r="G109" t="s">
        <v>30</v>
      </c>
      <c r="H109" t="s">
        <v>31</v>
      </c>
      <c r="I109">
        <v>2</v>
      </c>
      <c r="J109" t="s">
        <v>27</v>
      </c>
      <c r="K109" s="1">
        <v>2136594</v>
      </c>
      <c r="L109" s="1">
        <v>3074674.25</v>
      </c>
      <c r="M109" s="1">
        <v>938080.25</v>
      </c>
      <c r="N109" s="1">
        <v>3074006.87</v>
      </c>
      <c r="O109" s="1">
        <v>667.38</v>
      </c>
      <c r="P109" s="1">
        <v>3074006.87</v>
      </c>
      <c r="Q109" s="1">
        <v>0</v>
      </c>
      <c r="R109" s="1">
        <v>3074006.87</v>
      </c>
      <c r="S109" s="1">
        <v>0</v>
      </c>
    </row>
    <row r="110" spans="1:19" x14ac:dyDescent="0.25">
      <c r="A110" s="2">
        <v>1017</v>
      </c>
      <c r="B110" t="s">
        <v>21</v>
      </c>
      <c r="C110" s="2" t="str">
        <f t="shared" si="5"/>
        <v>17</v>
      </c>
      <c r="D110" t="s">
        <v>22</v>
      </c>
      <c r="E110" s="2" t="str">
        <f>"171188223"</f>
        <v>171188223</v>
      </c>
      <c r="F110" t="s">
        <v>60</v>
      </c>
      <c r="G110" t="s">
        <v>30</v>
      </c>
      <c r="H110" t="s">
        <v>31</v>
      </c>
      <c r="I110">
        <v>6</v>
      </c>
      <c r="J110" t="s">
        <v>28</v>
      </c>
      <c r="K110" s="1">
        <v>0</v>
      </c>
      <c r="L110" s="1">
        <v>312990.61</v>
      </c>
      <c r="M110" s="1">
        <v>312990.61</v>
      </c>
      <c r="N110" s="1">
        <v>312990.61</v>
      </c>
      <c r="O110" s="1">
        <v>0</v>
      </c>
      <c r="P110" s="1">
        <v>312990.61</v>
      </c>
      <c r="Q110" s="1">
        <v>0</v>
      </c>
      <c r="R110" s="1">
        <v>312990.61</v>
      </c>
      <c r="S110" s="1">
        <v>0</v>
      </c>
    </row>
    <row r="111" spans="1:19" x14ac:dyDescent="0.25">
      <c r="A111" s="2">
        <v>1017</v>
      </c>
      <c r="B111" t="s">
        <v>21</v>
      </c>
      <c r="C111" s="2" t="str">
        <f t="shared" si="5"/>
        <v>17</v>
      </c>
      <c r="D111" t="s">
        <v>22</v>
      </c>
      <c r="E111" s="2" t="str">
        <f>"171188223"</f>
        <v>171188223</v>
      </c>
      <c r="F111" t="s">
        <v>60</v>
      </c>
      <c r="G111" t="s">
        <v>30</v>
      </c>
      <c r="H111" t="s">
        <v>31</v>
      </c>
      <c r="I111">
        <v>8</v>
      </c>
      <c r="J111" t="s">
        <v>29</v>
      </c>
      <c r="K111" s="1">
        <v>47820</v>
      </c>
      <c r="L111" s="1">
        <v>47820</v>
      </c>
      <c r="M111" s="1">
        <v>0</v>
      </c>
      <c r="N111" s="1">
        <v>47820</v>
      </c>
      <c r="O111" s="1">
        <v>0</v>
      </c>
      <c r="P111" s="1">
        <v>47820</v>
      </c>
      <c r="Q111" s="1">
        <v>0</v>
      </c>
      <c r="R111" s="1">
        <v>18879.439999999999</v>
      </c>
      <c r="S111" s="1">
        <v>28940.560000000001</v>
      </c>
    </row>
    <row r="112" spans="1:19" x14ac:dyDescent="0.25">
      <c r="A112" s="2">
        <v>1017</v>
      </c>
      <c r="B112" t="s">
        <v>21</v>
      </c>
      <c r="C112" s="2" t="str">
        <f t="shared" si="5"/>
        <v>17</v>
      </c>
      <c r="D112" t="s">
        <v>22</v>
      </c>
      <c r="E112" s="2" t="str">
        <f>"171188223"</f>
        <v>171188223</v>
      </c>
      <c r="F112" t="s">
        <v>60</v>
      </c>
      <c r="G112" t="s">
        <v>38</v>
      </c>
      <c r="H112" t="s">
        <v>39</v>
      </c>
      <c r="I112">
        <v>1</v>
      </c>
      <c r="J112" t="s">
        <v>26</v>
      </c>
      <c r="K112" s="1">
        <v>1015016</v>
      </c>
      <c r="L112" s="1">
        <v>1021872.5</v>
      </c>
      <c r="M112" s="1">
        <v>6856.5</v>
      </c>
      <c r="N112" s="1">
        <v>1021872.5</v>
      </c>
      <c r="O112" s="1">
        <v>0</v>
      </c>
      <c r="P112" s="1">
        <v>1021872.5</v>
      </c>
      <c r="Q112" s="1">
        <v>0</v>
      </c>
      <c r="R112" s="1">
        <v>1021872.5</v>
      </c>
      <c r="S112" s="1">
        <v>0</v>
      </c>
    </row>
    <row r="113" spans="1:19" x14ac:dyDescent="0.25">
      <c r="A113" s="2">
        <v>1017</v>
      </c>
      <c r="B113" t="s">
        <v>21</v>
      </c>
      <c r="C113" s="2" t="str">
        <f t="shared" si="5"/>
        <v>17</v>
      </c>
      <c r="D113" t="s">
        <v>22</v>
      </c>
      <c r="E113" s="2" t="str">
        <f>"171188224"</f>
        <v>171188224</v>
      </c>
      <c r="F113" t="s">
        <v>61</v>
      </c>
      <c r="G113" t="s">
        <v>30</v>
      </c>
      <c r="H113" t="s">
        <v>31</v>
      </c>
      <c r="I113">
        <v>1</v>
      </c>
      <c r="J113" t="s">
        <v>26</v>
      </c>
      <c r="K113" s="1">
        <v>20568570</v>
      </c>
      <c r="L113" s="1">
        <v>23753168.829999998</v>
      </c>
      <c r="M113" s="1">
        <v>3184598.83</v>
      </c>
      <c r="N113" s="1">
        <v>23753168.829999998</v>
      </c>
      <c r="O113" s="1">
        <v>0</v>
      </c>
      <c r="P113" s="1">
        <v>23753168.829999998</v>
      </c>
      <c r="Q113" s="1">
        <v>0</v>
      </c>
      <c r="R113" s="1">
        <v>23753168.829999998</v>
      </c>
      <c r="S113" s="1">
        <v>0</v>
      </c>
    </row>
    <row r="114" spans="1:19" x14ac:dyDescent="0.25">
      <c r="A114" s="2">
        <v>1017</v>
      </c>
      <c r="B114" t="s">
        <v>21</v>
      </c>
      <c r="C114" s="2" t="str">
        <f t="shared" si="5"/>
        <v>17</v>
      </c>
      <c r="D114" t="s">
        <v>22</v>
      </c>
      <c r="E114" s="2" t="str">
        <f>"171188224"</f>
        <v>171188224</v>
      </c>
      <c r="F114" t="s">
        <v>61</v>
      </c>
      <c r="G114" t="s">
        <v>30</v>
      </c>
      <c r="H114" t="s">
        <v>31</v>
      </c>
      <c r="I114">
        <v>2</v>
      </c>
      <c r="J114" t="s">
        <v>27</v>
      </c>
      <c r="K114" s="1">
        <v>1810347</v>
      </c>
      <c r="L114" s="1">
        <v>2031686.52</v>
      </c>
      <c r="M114" s="1">
        <v>221339.51999999999</v>
      </c>
      <c r="N114" s="1">
        <v>2031655.57</v>
      </c>
      <c r="O114" s="1">
        <v>30.95</v>
      </c>
      <c r="P114" s="1">
        <v>2031655.57</v>
      </c>
      <c r="Q114" s="1">
        <v>0</v>
      </c>
      <c r="R114" s="1">
        <v>2031655.57</v>
      </c>
      <c r="S114" s="1">
        <v>0</v>
      </c>
    </row>
    <row r="115" spans="1:19" x14ac:dyDescent="0.25">
      <c r="A115" s="2">
        <v>1017</v>
      </c>
      <c r="B115" t="s">
        <v>21</v>
      </c>
      <c r="C115" s="2" t="str">
        <f t="shared" si="5"/>
        <v>17</v>
      </c>
      <c r="D115" t="s">
        <v>22</v>
      </c>
      <c r="E115" s="2" t="str">
        <f>"171188224"</f>
        <v>171188224</v>
      </c>
      <c r="F115" t="s">
        <v>61</v>
      </c>
      <c r="G115" t="s">
        <v>30</v>
      </c>
      <c r="H115" t="s">
        <v>31</v>
      </c>
      <c r="I115">
        <v>6</v>
      </c>
      <c r="J115" t="s">
        <v>28</v>
      </c>
      <c r="K115" s="1">
        <v>0</v>
      </c>
      <c r="L115" s="1">
        <v>1633871.97</v>
      </c>
      <c r="M115" s="1">
        <v>1633871.97</v>
      </c>
      <c r="N115" s="1">
        <v>1633871.87</v>
      </c>
      <c r="O115" s="1">
        <v>0.1</v>
      </c>
      <c r="P115" s="1">
        <v>1633871.87</v>
      </c>
      <c r="Q115" s="1">
        <v>0</v>
      </c>
      <c r="R115" s="1">
        <v>1633871.87</v>
      </c>
      <c r="S115" s="1">
        <v>0</v>
      </c>
    </row>
    <row r="116" spans="1:19" x14ac:dyDescent="0.25">
      <c r="A116" s="2">
        <v>1017</v>
      </c>
      <c r="B116" t="s">
        <v>21</v>
      </c>
      <c r="C116" s="2" t="str">
        <f t="shared" si="5"/>
        <v>17</v>
      </c>
      <c r="D116" t="s">
        <v>22</v>
      </c>
      <c r="E116" s="2" t="str">
        <f>"171188224"</f>
        <v>171188224</v>
      </c>
      <c r="F116" t="s">
        <v>61</v>
      </c>
      <c r="G116" t="s">
        <v>30</v>
      </c>
      <c r="H116" t="s">
        <v>31</v>
      </c>
      <c r="I116">
        <v>8</v>
      </c>
      <c r="J116" t="s">
        <v>29</v>
      </c>
      <c r="K116" s="1">
        <v>23682</v>
      </c>
      <c r="L116" s="1">
        <v>23682</v>
      </c>
      <c r="M116" s="1">
        <v>0</v>
      </c>
      <c r="N116" s="1">
        <v>0</v>
      </c>
      <c r="O116" s="1">
        <v>23682</v>
      </c>
      <c r="P116" s="1">
        <v>0</v>
      </c>
      <c r="Q116" s="1">
        <v>0</v>
      </c>
      <c r="R116" s="1">
        <v>0</v>
      </c>
      <c r="S116" s="1">
        <v>0</v>
      </c>
    </row>
    <row r="117" spans="1:19" x14ac:dyDescent="0.25">
      <c r="A117" s="2">
        <v>1017</v>
      </c>
      <c r="B117" t="s">
        <v>21</v>
      </c>
      <c r="C117" s="2" t="str">
        <f t="shared" si="5"/>
        <v>17</v>
      </c>
      <c r="D117" t="s">
        <v>22</v>
      </c>
      <c r="E117" s="2" t="str">
        <f>"171188224"</f>
        <v>171188224</v>
      </c>
      <c r="F117" t="s">
        <v>61</v>
      </c>
      <c r="G117" t="s">
        <v>38</v>
      </c>
      <c r="H117" t="s">
        <v>39</v>
      </c>
      <c r="I117">
        <v>1</v>
      </c>
      <c r="J117" t="s">
        <v>26</v>
      </c>
      <c r="K117" s="1">
        <v>755566</v>
      </c>
      <c r="L117" s="1">
        <v>823314.92</v>
      </c>
      <c r="M117" s="1">
        <v>67748.92</v>
      </c>
      <c r="N117" s="1">
        <v>823314.92</v>
      </c>
      <c r="O117" s="1">
        <v>0</v>
      </c>
      <c r="P117" s="1">
        <v>823314.92</v>
      </c>
      <c r="Q117" s="1">
        <v>0</v>
      </c>
      <c r="R117" s="1">
        <v>823314.92</v>
      </c>
      <c r="S117" s="1">
        <v>0</v>
      </c>
    </row>
    <row r="118" spans="1:19" x14ac:dyDescent="0.25">
      <c r="A118" s="2">
        <v>1017</v>
      </c>
      <c r="B118" t="s">
        <v>21</v>
      </c>
      <c r="C118" s="2" t="str">
        <f t="shared" si="5"/>
        <v>17</v>
      </c>
      <c r="D118" t="s">
        <v>22</v>
      </c>
      <c r="E118" s="2" t="str">
        <f t="shared" ref="E118:E123" si="6">"171188228"</f>
        <v>171188228</v>
      </c>
      <c r="F118" t="s">
        <v>62</v>
      </c>
      <c r="G118" t="s">
        <v>30</v>
      </c>
      <c r="H118" t="s">
        <v>31</v>
      </c>
      <c r="I118">
        <v>1</v>
      </c>
      <c r="J118" t="s">
        <v>26</v>
      </c>
      <c r="K118" s="1">
        <v>53986963</v>
      </c>
      <c r="L118" s="1">
        <v>65002538.729999997</v>
      </c>
      <c r="M118" s="1">
        <v>11015575.73</v>
      </c>
      <c r="N118" s="1">
        <v>65002438.729999997</v>
      </c>
      <c r="O118" s="1">
        <v>100</v>
      </c>
      <c r="P118" s="1">
        <v>65002438.729999997</v>
      </c>
      <c r="Q118" s="1">
        <v>0</v>
      </c>
      <c r="R118" s="1">
        <v>65002438.729999997</v>
      </c>
      <c r="S118" s="1">
        <v>0</v>
      </c>
    </row>
    <row r="119" spans="1:19" x14ac:dyDescent="0.25">
      <c r="A119" s="2">
        <v>1017</v>
      </c>
      <c r="B119" t="s">
        <v>21</v>
      </c>
      <c r="C119" s="2" t="str">
        <f t="shared" si="5"/>
        <v>17</v>
      </c>
      <c r="D119" t="s">
        <v>22</v>
      </c>
      <c r="E119" s="2" t="str">
        <f t="shared" si="6"/>
        <v>171188228</v>
      </c>
      <c r="F119" t="s">
        <v>62</v>
      </c>
      <c r="G119" t="s">
        <v>30</v>
      </c>
      <c r="H119" t="s">
        <v>31</v>
      </c>
      <c r="I119">
        <v>2</v>
      </c>
      <c r="J119" t="s">
        <v>27</v>
      </c>
      <c r="K119" s="1">
        <v>32411583</v>
      </c>
      <c r="L119" s="1">
        <v>64088823.189999998</v>
      </c>
      <c r="M119" s="1">
        <v>31677240.190000001</v>
      </c>
      <c r="N119" s="1">
        <v>64088800.229999997</v>
      </c>
      <c r="O119" s="1">
        <v>22.96</v>
      </c>
      <c r="P119" s="1">
        <v>64088800.229999997</v>
      </c>
      <c r="Q119" s="1">
        <v>0</v>
      </c>
      <c r="R119" s="1">
        <v>64088800.219999999</v>
      </c>
      <c r="S119" s="1">
        <v>0.01</v>
      </c>
    </row>
    <row r="120" spans="1:19" x14ac:dyDescent="0.25">
      <c r="A120" s="2">
        <v>1017</v>
      </c>
      <c r="B120" t="s">
        <v>21</v>
      </c>
      <c r="C120" s="2" t="str">
        <f t="shared" si="5"/>
        <v>17</v>
      </c>
      <c r="D120" t="s">
        <v>22</v>
      </c>
      <c r="E120" s="2" t="str">
        <f t="shared" si="6"/>
        <v>171188228</v>
      </c>
      <c r="F120" t="s">
        <v>62</v>
      </c>
      <c r="G120" t="s">
        <v>30</v>
      </c>
      <c r="H120" t="s">
        <v>31</v>
      </c>
      <c r="I120">
        <v>3</v>
      </c>
      <c r="J120" t="s">
        <v>32</v>
      </c>
      <c r="K120" s="1">
        <v>4016861</v>
      </c>
      <c r="L120" s="1">
        <v>4467256.68</v>
      </c>
      <c r="M120" s="1">
        <v>450395.68</v>
      </c>
      <c r="N120" s="1">
        <v>4467256.68</v>
      </c>
      <c r="O120" s="1">
        <v>0</v>
      </c>
      <c r="P120" s="1">
        <v>4467256.68</v>
      </c>
      <c r="Q120" s="1">
        <v>0</v>
      </c>
      <c r="R120" s="1">
        <v>4467256.68</v>
      </c>
      <c r="S120" s="1">
        <v>0</v>
      </c>
    </row>
    <row r="121" spans="1:19" x14ac:dyDescent="0.25">
      <c r="A121" s="2">
        <v>1017</v>
      </c>
      <c r="B121" t="s">
        <v>21</v>
      </c>
      <c r="C121" s="2" t="str">
        <f t="shared" si="5"/>
        <v>17</v>
      </c>
      <c r="D121" t="s">
        <v>22</v>
      </c>
      <c r="E121" s="2" t="str">
        <f t="shared" si="6"/>
        <v>171188228</v>
      </c>
      <c r="F121" t="s">
        <v>62</v>
      </c>
      <c r="G121" t="s">
        <v>30</v>
      </c>
      <c r="H121" t="s">
        <v>31</v>
      </c>
      <c r="I121">
        <v>6</v>
      </c>
      <c r="J121" t="s">
        <v>28</v>
      </c>
      <c r="K121" s="1">
        <v>3616184</v>
      </c>
      <c r="L121" s="1">
        <v>6106501.2199999997</v>
      </c>
      <c r="M121" s="1">
        <v>2490317.2200000002</v>
      </c>
      <c r="N121" s="1">
        <v>6106430.5700000003</v>
      </c>
      <c r="O121" s="1">
        <v>70.650000000000006</v>
      </c>
      <c r="P121" s="1">
        <v>6106430.5700000003</v>
      </c>
      <c r="Q121" s="1">
        <v>0</v>
      </c>
      <c r="R121" s="1">
        <v>6106430.5499999998</v>
      </c>
      <c r="S121" s="1">
        <v>0.02</v>
      </c>
    </row>
    <row r="122" spans="1:19" x14ac:dyDescent="0.25">
      <c r="A122" s="2">
        <v>1017</v>
      </c>
      <c r="B122" t="s">
        <v>21</v>
      </c>
      <c r="C122" s="2" t="str">
        <f t="shared" si="5"/>
        <v>17</v>
      </c>
      <c r="D122" t="s">
        <v>22</v>
      </c>
      <c r="E122" s="2" t="str">
        <f t="shared" si="6"/>
        <v>171188228</v>
      </c>
      <c r="F122" t="s">
        <v>62</v>
      </c>
      <c r="G122" t="s">
        <v>30</v>
      </c>
      <c r="H122" t="s">
        <v>31</v>
      </c>
      <c r="I122">
        <v>8</v>
      </c>
      <c r="J122" t="s">
        <v>29</v>
      </c>
      <c r="K122" s="1">
        <v>15486</v>
      </c>
      <c r="L122" s="1">
        <v>15486</v>
      </c>
      <c r="M122" s="1">
        <v>0</v>
      </c>
      <c r="N122" s="1">
        <v>5500</v>
      </c>
      <c r="O122" s="1">
        <v>9986</v>
      </c>
      <c r="P122" s="1">
        <v>5500</v>
      </c>
      <c r="Q122" s="1">
        <v>0</v>
      </c>
      <c r="R122" s="1">
        <v>5500</v>
      </c>
      <c r="S122" s="1">
        <v>0</v>
      </c>
    </row>
    <row r="123" spans="1:19" x14ac:dyDescent="0.25">
      <c r="A123" s="2">
        <v>1017</v>
      </c>
      <c r="B123" t="s">
        <v>21</v>
      </c>
      <c r="C123" s="2" t="str">
        <f t="shared" si="5"/>
        <v>17</v>
      </c>
      <c r="D123" t="s">
        <v>22</v>
      </c>
      <c r="E123" s="2" t="str">
        <f t="shared" si="6"/>
        <v>171188228</v>
      </c>
      <c r="F123" t="s">
        <v>62</v>
      </c>
      <c r="G123" t="s">
        <v>38</v>
      </c>
      <c r="H123" t="s">
        <v>39</v>
      </c>
      <c r="I123">
        <v>1</v>
      </c>
      <c r="J123" t="s">
        <v>26</v>
      </c>
      <c r="K123" s="1">
        <v>1220825</v>
      </c>
      <c r="L123" s="1">
        <v>2867486.12</v>
      </c>
      <c r="M123" s="1">
        <v>1646661.12</v>
      </c>
      <c r="N123" s="1">
        <v>2867486.12</v>
      </c>
      <c r="O123" s="1">
        <v>0</v>
      </c>
      <c r="P123" s="1">
        <v>2867486.12</v>
      </c>
      <c r="Q123" s="1">
        <v>0</v>
      </c>
      <c r="R123" s="1">
        <v>2867486.12</v>
      </c>
      <c r="S123" s="1">
        <v>0</v>
      </c>
    </row>
    <row r="124" spans="1:19" x14ac:dyDescent="0.25">
      <c r="A124" s="2">
        <v>1017</v>
      </c>
      <c r="B124" t="s">
        <v>21</v>
      </c>
      <c r="C124" s="2" t="str">
        <f t="shared" si="5"/>
        <v>17</v>
      </c>
      <c r="D124" t="s">
        <v>22</v>
      </c>
      <c r="E124" s="2" t="str">
        <f t="shared" ref="E124:E129" si="7">"171188229"</f>
        <v>171188229</v>
      </c>
      <c r="F124" t="s">
        <v>63</v>
      </c>
      <c r="G124" t="s">
        <v>30</v>
      </c>
      <c r="H124" t="s">
        <v>31</v>
      </c>
      <c r="I124">
        <v>1</v>
      </c>
      <c r="J124" t="s">
        <v>26</v>
      </c>
      <c r="K124" s="1">
        <v>48371758</v>
      </c>
      <c r="L124" s="1">
        <v>58359795.75</v>
      </c>
      <c r="M124" s="1">
        <v>9988037.75</v>
      </c>
      <c r="N124" s="1">
        <v>58359795.75</v>
      </c>
      <c r="O124" s="1">
        <v>0</v>
      </c>
      <c r="P124" s="1">
        <v>58359795.75</v>
      </c>
      <c r="Q124" s="1">
        <v>0</v>
      </c>
      <c r="R124" s="1">
        <v>58359795.75</v>
      </c>
      <c r="S124" s="1">
        <v>0</v>
      </c>
    </row>
    <row r="125" spans="1:19" x14ac:dyDescent="0.25">
      <c r="A125" s="2">
        <v>1017</v>
      </c>
      <c r="B125" t="s">
        <v>21</v>
      </c>
      <c r="C125" s="2" t="str">
        <f t="shared" si="5"/>
        <v>17</v>
      </c>
      <c r="D125" t="s">
        <v>22</v>
      </c>
      <c r="E125" s="2" t="str">
        <f t="shared" si="7"/>
        <v>171188229</v>
      </c>
      <c r="F125" t="s">
        <v>63</v>
      </c>
      <c r="G125" t="s">
        <v>30</v>
      </c>
      <c r="H125" t="s">
        <v>31</v>
      </c>
      <c r="I125">
        <v>2</v>
      </c>
      <c r="J125" t="s">
        <v>27</v>
      </c>
      <c r="K125" s="1">
        <v>21329533</v>
      </c>
      <c r="L125" s="1">
        <v>39614265.240000002</v>
      </c>
      <c r="M125" s="1">
        <v>18284732.239999998</v>
      </c>
      <c r="N125" s="1">
        <v>39614238.579999998</v>
      </c>
      <c r="O125" s="1">
        <v>26.66</v>
      </c>
      <c r="P125" s="1">
        <v>39614238.579999998</v>
      </c>
      <c r="Q125" s="1">
        <v>0</v>
      </c>
      <c r="R125" s="1">
        <v>39614238.560000002</v>
      </c>
      <c r="S125" s="1">
        <v>0.02</v>
      </c>
    </row>
    <row r="126" spans="1:19" x14ac:dyDescent="0.25">
      <c r="A126" s="2">
        <v>1017</v>
      </c>
      <c r="B126" t="s">
        <v>21</v>
      </c>
      <c r="C126" s="2" t="str">
        <f t="shared" si="5"/>
        <v>17</v>
      </c>
      <c r="D126" t="s">
        <v>22</v>
      </c>
      <c r="E126" s="2" t="str">
        <f t="shared" si="7"/>
        <v>171188229</v>
      </c>
      <c r="F126" t="s">
        <v>63</v>
      </c>
      <c r="G126" t="s">
        <v>30</v>
      </c>
      <c r="H126" t="s">
        <v>31</v>
      </c>
      <c r="I126">
        <v>3</v>
      </c>
      <c r="J126" t="s">
        <v>32</v>
      </c>
      <c r="K126" s="1">
        <v>3228732</v>
      </c>
      <c r="L126" s="1">
        <v>2806381.37</v>
      </c>
      <c r="M126" s="1">
        <v>-422350.63</v>
      </c>
      <c r="N126" s="1">
        <v>2806381.37</v>
      </c>
      <c r="O126" s="1">
        <v>0</v>
      </c>
      <c r="P126" s="1">
        <v>2806381.37</v>
      </c>
      <c r="Q126" s="1">
        <v>0</v>
      </c>
      <c r="R126" s="1">
        <v>2806381.37</v>
      </c>
      <c r="S126" s="1">
        <v>0</v>
      </c>
    </row>
    <row r="127" spans="1:19" x14ac:dyDescent="0.25">
      <c r="A127" s="2">
        <v>1017</v>
      </c>
      <c r="B127" t="s">
        <v>21</v>
      </c>
      <c r="C127" s="2" t="str">
        <f t="shared" si="5"/>
        <v>17</v>
      </c>
      <c r="D127" t="s">
        <v>22</v>
      </c>
      <c r="E127" s="2" t="str">
        <f t="shared" si="7"/>
        <v>171188229</v>
      </c>
      <c r="F127" t="s">
        <v>63</v>
      </c>
      <c r="G127" t="s">
        <v>30</v>
      </c>
      <c r="H127" t="s">
        <v>31</v>
      </c>
      <c r="I127">
        <v>6</v>
      </c>
      <c r="J127" t="s">
        <v>28</v>
      </c>
      <c r="K127" s="1">
        <v>2906671</v>
      </c>
      <c r="L127" s="1">
        <v>4135574.22</v>
      </c>
      <c r="M127" s="1">
        <v>1228903.22</v>
      </c>
      <c r="N127" s="1">
        <v>4135563.81</v>
      </c>
      <c r="O127" s="1">
        <v>10.41</v>
      </c>
      <c r="P127" s="1">
        <v>4135563.81</v>
      </c>
      <c r="Q127" s="1">
        <v>0</v>
      </c>
      <c r="R127" s="1">
        <v>4135393.62</v>
      </c>
      <c r="S127" s="1">
        <v>170.19</v>
      </c>
    </row>
    <row r="128" spans="1:19" x14ac:dyDescent="0.25">
      <c r="A128" s="2">
        <v>1017</v>
      </c>
      <c r="B128" t="s">
        <v>21</v>
      </c>
      <c r="C128" s="2" t="str">
        <f t="shared" si="5"/>
        <v>17</v>
      </c>
      <c r="D128" t="s">
        <v>22</v>
      </c>
      <c r="E128" s="2" t="str">
        <f t="shared" si="7"/>
        <v>171188229</v>
      </c>
      <c r="F128" t="s">
        <v>63</v>
      </c>
      <c r="G128" t="s">
        <v>30</v>
      </c>
      <c r="H128" t="s">
        <v>31</v>
      </c>
      <c r="I128">
        <v>8</v>
      </c>
      <c r="J128" t="s">
        <v>29</v>
      </c>
      <c r="K128" s="1">
        <v>17877</v>
      </c>
      <c r="L128" s="1">
        <v>17877</v>
      </c>
      <c r="M128" s="1">
        <v>0</v>
      </c>
      <c r="N128" s="1">
        <v>6000</v>
      </c>
      <c r="O128" s="1">
        <v>11877</v>
      </c>
      <c r="P128" s="1">
        <v>6000</v>
      </c>
      <c r="Q128" s="1">
        <v>0</v>
      </c>
      <c r="R128" s="1">
        <v>6000</v>
      </c>
      <c r="S128" s="1">
        <v>0</v>
      </c>
    </row>
    <row r="129" spans="1:19" x14ac:dyDescent="0.25">
      <c r="A129" s="2">
        <v>1017</v>
      </c>
      <c r="B129" t="s">
        <v>21</v>
      </c>
      <c r="C129" s="2" t="str">
        <f t="shared" si="5"/>
        <v>17</v>
      </c>
      <c r="D129" t="s">
        <v>22</v>
      </c>
      <c r="E129" s="2" t="str">
        <f t="shared" si="7"/>
        <v>171188229</v>
      </c>
      <c r="F129" t="s">
        <v>63</v>
      </c>
      <c r="G129" t="s">
        <v>38</v>
      </c>
      <c r="H129" t="s">
        <v>39</v>
      </c>
      <c r="I129">
        <v>1</v>
      </c>
      <c r="J129" t="s">
        <v>26</v>
      </c>
      <c r="K129" s="1">
        <v>0</v>
      </c>
      <c r="L129" s="1">
        <v>50874.68</v>
      </c>
      <c r="M129" s="1">
        <v>50874.68</v>
      </c>
      <c r="N129" s="1">
        <v>50874.68</v>
      </c>
      <c r="O129" s="1">
        <v>0</v>
      </c>
      <c r="P129" s="1">
        <v>50874.68</v>
      </c>
      <c r="Q129" s="1">
        <v>0</v>
      </c>
      <c r="R129" s="1">
        <v>50874.68</v>
      </c>
      <c r="S129" s="1">
        <v>0</v>
      </c>
    </row>
    <row r="130" spans="1:19" x14ac:dyDescent="0.25">
      <c r="A130" s="2">
        <v>1017</v>
      </c>
      <c r="B130" t="s">
        <v>21</v>
      </c>
      <c r="C130" s="2" t="str">
        <f t="shared" si="5"/>
        <v>17</v>
      </c>
      <c r="D130" t="s">
        <v>22</v>
      </c>
      <c r="E130" s="2" t="str">
        <f>"171188230"</f>
        <v>171188230</v>
      </c>
      <c r="F130" t="s">
        <v>64</v>
      </c>
      <c r="G130" t="s">
        <v>30</v>
      </c>
      <c r="H130" t="s">
        <v>31</v>
      </c>
      <c r="I130">
        <v>1</v>
      </c>
      <c r="J130" t="s">
        <v>26</v>
      </c>
      <c r="K130" s="1">
        <v>33038074</v>
      </c>
      <c r="L130" s="1">
        <v>39762005.969999999</v>
      </c>
      <c r="M130" s="1">
        <v>6723931.9699999997</v>
      </c>
      <c r="N130" s="1">
        <v>39755108.310000002</v>
      </c>
      <c r="O130" s="1">
        <v>6897.66</v>
      </c>
      <c r="P130" s="1">
        <v>39755108.310000002</v>
      </c>
      <c r="Q130" s="1">
        <v>0</v>
      </c>
      <c r="R130" s="1">
        <v>39755108.310000002</v>
      </c>
      <c r="S130" s="1">
        <v>0</v>
      </c>
    </row>
    <row r="131" spans="1:19" x14ac:dyDescent="0.25">
      <c r="A131" s="2">
        <v>1017</v>
      </c>
      <c r="B131" t="s">
        <v>21</v>
      </c>
      <c r="C131" s="2" t="str">
        <f t="shared" si="5"/>
        <v>17</v>
      </c>
      <c r="D131" t="s">
        <v>22</v>
      </c>
      <c r="E131" s="2" t="str">
        <f>"171188230"</f>
        <v>171188230</v>
      </c>
      <c r="F131" t="s">
        <v>64</v>
      </c>
      <c r="G131" t="s">
        <v>30</v>
      </c>
      <c r="H131" t="s">
        <v>31</v>
      </c>
      <c r="I131">
        <v>2</v>
      </c>
      <c r="J131" t="s">
        <v>27</v>
      </c>
      <c r="K131" s="1">
        <v>21060491</v>
      </c>
      <c r="L131" s="1">
        <v>24725474.43</v>
      </c>
      <c r="M131" s="1">
        <v>3664983.43</v>
      </c>
      <c r="N131" s="1">
        <v>24717770.940000001</v>
      </c>
      <c r="O131" s="1">
        <v>7703.49</v>
      </c>
      <c r="P131" s="1">
        <v>24717770.940000001</v>
      </c>
      <c r="Q131" s="1">
        <v>0</v>
      </c>
      <c r="R131" s="1">
        <v>24717069.850000001</v>
      </c>
      <c r="S131" s="1">
        <v>701.09</v>
      </c>
    </row>
    <row r="132" spans="1:19" x14ac:dyDescent="0.25">
      <c r="A132" s="2">
        <v>1017</v>
      </c>
      <c r="B132" t="s">
        <v>21</v>
      </c>
      <c r="C132" s="2" t="str">
        <f t="shared" si="5"/>
        <v>17</v>
      </c>
      <c r="D132" t="s">
        <v>22</v>
      </c>
      <c r="E132" s="2" t="str">
        <f>"171188230"</f>
        <v>171188230</v>
      </c>
      <c r="F132" t="s">
        <v>64</v>
      </c>
      <c r="G132" t="s">
        <v>30</v>
      </c>
      <c r="H132" t="s">
        <v>31</v>
      </c>
      <c r="I132">
        <v>3</v>
      </c>
      <c r="J132" t="s">
        <v>32</v>
      </c>
      <c r="K132" s="1">
        <v>2069307</v>
      </c>
      <c r="L132" s="1">
        <v>1970154.48</v>
      </c>
      <c r="M132" s="1">
        <v>-99152.52</v>
      </c>
      <c r="N132" s="1">
        <v>1970154.48</v>
      </c>
      <c r="O132" s="1">
        <v>0</v>
      </c>
      <c r="P132" s="1">
        <v>1970154.48</v>
      </c>
      <c r="Q132" s="1">
        <v>0</v>
      </c>
      <c r="R132" s="1">
        <v>1970154.48</v>
      </c>
      <c r="S132" s="1">
        <v>0</v>
      </c>
    </row>
    <row r="133" spans="1:19" x14ac:dyDescent="0.25">
      <c r="A133" s="2">
        <v>1017</v>
      </c>
      <c r="B133" t="s">
        <v>21</v>
      </c>
      <c r="C133" s="2" t="str">
        <f t="shared" si="5"/>
        <v>17</v>
      </c>
      <c r="D133" t="s">
        <v>22</v>
      </c>
      <c r="E133" s="2" t="str">
        <f>"171188230"</f>
        <v>171188230</v>
      </c>
      <c r="F133" t="s">
        <v>64</v>
      </c>
      <c r="G133" t="s">
        <v>30</v>
      </c>
      <c r="H133" t="s">
        <v>31</v>
      </c>
      <c r="I133">
        <v>6</v>
      </c>
      <c r="J133" t="s">
        <v>28</v>
      </c>
      <c r="K133" s="1">
        <v>1862896</v>
      </c>
      <c r="L133" s="1">
        <v>2926530.02</v>
      </c>
      <c r="M133" s="1">
        <v>1063634.02</v>
      </c>
      <c r="N133" s="1">
        <v>2926484.29</v>
      </c>
      <c r="O133" s="1">
        <v>45.73</v>
      </c>
      <c r="P133" s="1">
        <v>2926484.29</v>
      </c>
      <c r="Q133" s="1">
        <v>0</v>
      </c>
      <c r="R133" s="1">
        <v>2926484.29</v>
      </c>
      <c r="S133" s="1">
        <v>0</v>
      </c>
    </row>
    <row r="134" spans="1:19" x14ac:dyDescent="0.25">
      <c r="A134" s="2">
        <v>1017</v>
      </c>
      <c r="B134" t="s">
        <v>21</v>
      </c>
      <c r="C134" s="2" t="str">
        <f t="shared" ref="C134:C168" si="8">"17"</f>
        <v>17</v>
      </c>
      <c r="D134" t="s">
        <v>22</v>
      </c>
      <c r="E134" s="2" t="str">
        <f>"171188230"</f>
        <v>171188230</v>
      </c>
      <c r="F134" t="s">
        <v>64</v>
      </c>
      <c r="G134" t="s">
        <v>30</v>
      </c>
      <c r="H134" t="s">
        <v>31</v>
      </c>
      <c r="I134">
        <v>8</v>
      </c>
      <c r="J134" t="s">
        <v>29</v>
      </c>
      <c r="K134" s="1">
        <v>6680</v>
      </c>
      <c r="L134" s="1">
        <v>6680</v>
      </c>
      <c r="M134" s="1">
        <v>0</v>
      </c>
      <c r="N134" s="1">
        <v>4600</v>
      </c>
      <c r="O134" s="1">
        <v>2080</v>
      </c>
      <c r="P134" s="1">
        <v>4600</v>
      </c>
      <c r="Q134" s="1">
        <v>0</v>
      </c>
      <c r="R134" s="1">
        <v>4600</v>
      </c>
      <c r="S134" s="1">
        <v>0</v>
      </c>
    </row>
    <row r="135" spans="1:19" x14ac:dyDescent="0.25">
      <c r="A135" s="2">
        <v>1017</v>
      </c>
      <c r="B135" t="s">
        <v>21</v>
      </c>
      <c r="C135" s="2" t="str">
        <f t="shared" si="8"/>
        <v>17</v>
      </c>
      <c r="D135" t="s">
        <v>22</v>
      </c>
      <c r="E135" s="2" t="str">
        <f t="shared" ref="E135:E140" si="9">"171188231"</f>
        <v>171188231</v>
      </c>
      <c r="F135" t="s">
        <v>65</v>
      </c>
      <c r="G135" t="s">
        <v>30</v>
      </c>
      <c r="H135" t="s">
        <v>31</v>
      </c>
      <c r="I135">
        <v>1</v>
      </c>
      <c r="J135" t="s">
        <v>26</v>
      </c>
      <c r="K135" s="1">
        <v>50401401</v>
      </c>
      <c r="L135" s="1">
        <v>61343778.469999999</v>
      </c>
      <c r="M135" s="1">
        <v>10942377.470000001</v>
      </c>
      <c r="N135" s="1">
        <v>61343777.770000003</v>
      </c>
      <c r="O135" s="1">
        <v>0.7</v>
      </c>
      <c r="P135" s="1">
        <v>61343777.770000003</v>
      </c>
      <c r="Q135" s="1">
        <v>0</v>
      </c>
      <c r="R135" s="1">
        <v>61343777.770000003</v>
      </c>
      <c r="S135" s="1">
        <v>0</v>
      </c>
    </row>
    <row r="136" spans="1:19" x14ac:dyDescent="0.25">
      <c r="A136" s="2">
        <v>1017</v>
      </c>
      <c r="B136" t="s">
        <v>21</v>
      </c>
      <c r="C136" s="2" t="str">
        <f t="shared" si="8"/>
        <v>17</v>
      </c>
      <c r="D136" t="s">
        <v>22</v>
      </c>
      <c r="E136" s="2" t="str">
        <f t="shared" si="9"/>
        <v>171188231</v>
      </c>
      <c r="F136" t="s">
        <v>65</v>
      </c>
      <c r="G136" t="s">
        <v>30</v>
      </c>
      <c r="H136" t="s">
        <v>31</v>
      </c>
      <c r="I136">
        <v>2</v>
      </c>
      <c r="J136" t="s">
        <v>27</v>
      </c>
      <c r="K136" s="1">
        <v>25535612</v>
      </c>
      <c r="L136" s="1">
        <v>45088714.789999999</v>
      </c>
      <c r="M136" s="1">
        <v>19553102.789999999</v>
      </c>
      <c r="N136" s="1">
        <v>45088634.979999997</v>
      </c>
      <c r="O136" s="1">
        <v>79.81</v>
      </c>
      <c r="P136" s="1">
        <v>45088634.979999997</v>
      </c>
      <c r="Q136" s="1">
        <v>0</v>
      </c>
      <c r="R136" s="1">
        <v>45088634.969999999</v>
      </c>
      <c r="S136" s="1">
        <v>0.01</v>
      </c>
    </row>
    <row r="137" spans="1:19" x14ac:dyDescent="0.25">
      <c r="A137" s="2">
        <v>1017</v>
      </c>
      <c r="B137" t="s">
        <v>21</v>
      </c>
      <c r="C137" s="2" t="str">
        <f t="shared" si="8"/>
        <v>17</v>
      </c>
      <c r="D137" t="s">
        <v>22</v>
      </c>
      <c r="E137" s="2" t="str">
        <f t="shared" si="9"/>
        <v>171188231</v>
      </c>
      <c r="F137" t="s">
        <v>65</v>
      </c>
      <c r="G137" t="s">
        <v>30</v>
      </c>
      <c r="H137" t="s">
        <v>31</v>
      </c>
      <c r="I137">
        <v>3</v>
      </c>
      <c r="J137" t="s">
        <v>32</v>
      </c>
      <c r="K137" s="1">
        <v>3319010</v>
      </c>
      <c r="L137" s="1">
        <v>3149693</v>
      </c>
      <c r="M137" s="1">
        <v>-169317</v>
      </c>
      <c r="N137" s="1">
        <v>3149693</v>
      </c>
      <c r="O137" s="1">
        <v>0</v>
      </c>
      <c r="P137" s="1">
        <v>3149693</v>
      </c>
      <c r="Q137" s="1">
        <v>0</v>
      </c>
      <c r="R137" s="1">
        <v>3149692.53</v>
      </c>
      <c r="S137" s="1">
        <v>0.47</v>
      </c>
    </row>
    <row r="138" spans="1:19" x14ac:dyDescent="0.25">
      <c r="A138" s="2">
        <v>1017</v>
      </c>
      <c r="B138" t="s">
        <v>21</v>
      </c>
      <c r="C138" s="2" t="str">
        <f t="shared" si="8"/>
        <v>17</v>
      </c>
      <c r="D138" t="s">
        <v>22</v>
      </c>
      <c r="E138" s="2" t="str">
        <f t="shared" si="9"/>
        <v>171188231</v>
      </c>
      <c r="F138" t="s">
        <v>65</v>
      </c>
      <c r="G138" t="s">
        <v>30</v>
      </c>
      <c r="H138" t="s">
        <v>31</v>
      </c>
      <c r="I138">
        <v>6</v>
      </c>
      <c r="J138" t="s">
        <v>28</v>
      </c>
      <c r="K138" s="1">
        <v>3014888</v>
      </c>
      <c r="L138" s="1">
        <v>4669538.97</v>
      </c>
      <c r="M138" s="1">
        <v>1654650.97</v>
      </c>
      <c r="N138" s="1">
        <v>4669337.53</v>
      </c>
      <c r="O138" s="1">
        <v>201.44</v>
      </c>
      <c r="P138" s="1">
        <v>4669337.53</v>
      </c>
      <c r="Q138" s="1">
        <v>0</v>
      </c>
      <c r="R138" s="1">
        <v>4669336.75</v>
      </c>
      <c r="S138" s="1">
        <v>0.78</v>
      </c>
    </row>
    <row r="139" spans="1:19" x14ac:dyDescent="0.25">
      <c r="A139" s="2">
        <v>1017</v>
      </c>
      <c r="B139" t="s">
        <v>21</v>
      </c>
      <c r="C139" s="2" t="str">
        <f t="shared" si="8"/>
        <v>17</v>
      </c>
      <c r="D139" t="s">
        <v>22</v>
      </c>
      <c r="E139" s="2" t="str">
        <f t="shared" si="9"/>
        <v>171188231</v>
      </c>
      <c r="F139" t="s">
        <v>65</v>
      </c>
      <c r="G139" t="s">
        <v>30</v>
      </c>
      <c r="H139" t="s">
        <v>31</v>
      </c>
      <c r="I139">
        <v>8</v>
      </c>
      <c r="J139" t="s">
        <v>29</v>
      </c>
      <c r="K139" s="1">
        <v>16928</v>
      </c>
      <c r="L139" s="1">
        <v>16928</v>
      </c>
      <c r="M139" s="1">
        <v>0</v>
      </c>
      <c r="N139" s="1">
        <v>16928</v>
      </c>
      <c r="O139" s="1">
        <v>0</v>
      </c>
      <c r="P139" s="1">
        <v>16928</v>
      </c>
      <c r="Q139" s="1">
        <v>0</v>
      </c>
      <c r="R139" s="1">
        <v>16928</v>
      </c>
      <c r="S139" s="1">
        <v>0</v>
      </c>
    </row>
    <row r="140" spans="1:19" x14ac:dyDescent="0.25">
      <c r="A140" s="2">
        <v>1017</v>
      </c>
      <c r="B140" t="s">
        <v>21</v>
      </c>
      <c r="C140" s="2" t="str">
        <f t="shared" si="8"/>
        <v>17</v>
      </c>
      <c r="D140" t="s">
        <v>22</v>
      </c>
      <c r="E140" s="2" t="str">
        <f t="shared" si="9"/>
        <v>171188231</v>
      </c>
      <c r="F140" t="s">
        <v>65</v>
      </c>
      <c r="G140" t="s">
        <v>38</v>
      </c>
      <c r="H140" t="s">
        <v>39</v>
      </c>
      <c r="I140">
        <v>1</v>
      </c>
      <c r="J140" t="s">
        <v>26</v>
      </c>
      <c r="K140" s="1">
        <v>958214</v>
      </c>
      <c r="L140" s="1">
        <v>1856538.07</v>
      </c>
      <c r="M140" s="1">
        <v>898324.07</v>
      </c>
      <c r="N140" s="1">
        <v>1856538.07</v>
      </c>
      <c r="O140" s="1">
        <v>0</v>
      </c>
      <c r="P140" s="1">
        <v>1856538.07</v>
      </c>
      <c r="Q140" s="1">
        <v>0</v>
      </c>
      <c r="R140" s="1">
        <v>1856538.07</v>
      </c>
      <c r="S140" s="1">
        <v>0</v>
      </c>
    </row>
    <row r="141" spans="1:19" x14ac:dyDescent="0.25">
      <c r="A141" s="2">
        <v>1017</v>
      </c>
      <c r="B141" t="s">
        <v>21</v>
      </c>
      <c r="C141" s="2" t="str">
        <f t="shared" si="8"/>
        <v>17</v>
      </c>
      <c r="D141" t="s">
        <v>22</v>
      </c>
      <c r="E141" s="2" t="str">
        <f t="shared" ref="E141:E146" si="10">"171188232"</f>
        <v>171188232</v>
      </c>
      <c r="F141" t="s">
        <v>66</v>
      </c>
      <c r="G141" t="s">
        <v>30</v>
      </c>
      <c r="H141" t="s">
        <v>31</v>
      </c>
      <c r="I141">
        <v>1</v>
      </c>
      <c r="J141" t="s">
        <v>26</v>
      </c>
      <c r="K141" s="1">
        <v>109602275</v>
      </c>
      <c r="L141" s="1">
        <v>130806795.3</v>
      </c>
      <c r="M141" s="1">
        <v>21204520.300000001</v>
      </c>
      <c r="N141" s="1">
        <v>130795724.77</v>
      </c>
      <c r="O141" s="1">
        <v>11070.53</v>
      </c>
      <c r="P141" s="1">
        <v>130795724.77</v>
      </c>
      <c r="Q141" s="1">
        <v>0</v>
      </c>
      <c r="R141" s="1">
        <v>130795724.77</v>
      </c>
      <c r="S141" s="1">
        <v>0</v>
      </c>
    </row>
    <row r="142" spans="1:19" x14ac:dyDescent="0.25">
      <c r="A142" s="2">
        <v>1017</v>
      </c>
      <c r="B142" t="s">
        <v>21</v>
      </c>
      <c r="C142" s="2" t="str">
        <f t="shared" si="8"/>
        <v>17</v>
      </c>
      <c r="D142" t="s">
        <v>22</v>
      </c>
      <c r="E142" s="2" t="str">
        <f t="shared" si="10"/>
        <v>171188232</v>
      </c>
      <c r="F142" t="s">
        <v>66</v>
      </c>
      <c r="G142" t="s">
        <v>30</v>
      </c>
      <c r="H142" t="s">
        <v>31</v>
      </c>
      <c r="I142">
        <v>2</v>
      </c>
      <c r="J142" t="s">
        <v>27</v>
      </c>
      <c r="K142" s="1">
        <v>49717560</v>
      </c>
      <c r="L142" s="1">
        <v>86536767.890000001</v>
      </c>
      <c r="M142" s="1">
        <v>36819207.890000001</v>
      </c>
      <c r="N142" s="1">
        <v>86536683.209999993</v>
      </c>
      <c r="O142" s="1">
        <v>84.68</v>
      </c>
      <c r="P142" s="1">
        <v>86536683.099999994</v>
      </c>
      <c r="Q142" s="1">
        <v>0.11</v>
      </c>
      <c r="R142" s="1">
        <v>86536447.760000005</v>
      </c>
      <c r="S142" s="1">
        <v>235.34</v>
      </c>
    </row>
    <row r="143" spans="1:19" x14ac:dyDescent="0.25">
      <c r="A143" s="2">
        <v>1017</v>
      </c>
      <c r="B143" t="s">
        <v>21</v>
      </c>
      <c r="C143" s="2" t="str">
        <f t="shared" si="8"/>
        <v>17</v>
      </c>
      <c r="D143" t="s">
        <v>22</v>
      </c>
      <c r="E143" s="2" t="str">
        <f t="shared" si="10"/>
        <v>171188232</v>
      </c>
      <c r="F143" t="s">
        <v>66</v>
      </c>
      <c r="G143" t="s">
        <v>30</v>
      </c>
      <c r="H143" t="s">
        <v>31</v>
      </c>
      <c r="I143">
        <v>3</v>
      </c>
      <c r="J143" t="s">
        <v>32</v>
      </c>
      <c r="K143" s="1">
        <v>4441860</v>
      </c>
      <c r="L143" s="1">
        <v>4209125.3600000003</v>
      </c>
      <c r="M143" s="1">
        <v>-232734.64</v>
      </c>
      <c r="N143" s="1">
        <v>4209125.3600000003</v>
      </c>
      <c r="O143" s="1">
        <v>0</v>
      </c>
      <c r="P143" s="1">
        <v>4209125.3600000003</v>
      </c>
      <c r="Q143" s="1">
        <v>0</v>
      </c>
      <c r="R143" s="1">
        <v>4209125.3600000003</v>
      </c>
      <c r="S143" s="1">
        <v>0</v>
      </c>
    </row>
    <row r="144" spans="1:19" x14ac:dyDescent="0.25">
      <c r="A144" s="2">
        <v>1017</v>
      </c>
      <c r="B144" t="s">
        <v>21</v>
      </c>
      <c r="C144" s="2" t="str">
        <f t="shared" si="8"/>
        <v>17</v>
      </c>
      <c r="D144" t="s">
        <v>22</v>
      </c>
      <c r="E144" s="2" t="str">
        <f t="shared" si="10"/>
        <v>171188232</v>
      </c>
      <c r="F144" t="s">
        <v>66</v>
      </c>
      <c r="G144" t="s">
        <v>30</v>
      </c>
      <c r="H144" t="s">
        <v>31</v>
      </c>
      <c r="I144">
        <v>6</v>
      </c>
      <c r="J144" t="s">
        <v>28</v>
      </c>
      <c r="K144" s="1">
        <v>3998790</v>
      </c>
      <c r="L144" s="1">
        <v>6208426.0899999999</v>
      </c>
      <c r="M144" s="1">
        <v>2209636.09</v>
      </c>
      <c r="N144" s="1">
        <v>6208403.6200000001</v>
      </c>
      <c r="O144" s="1">
        <v>22.47</v>
      </c>
      <c r="P144" s="1">
        <v>6208403.6200000001</v>
      </c>
      <c r="Q144" s="1">
        <v>0</v>
      </c>
      <c r="R144" s="1">
        <v>6208403.6200000001</v>
      </c>
      <c r="S144" s="1">
        <v>0</v>
      </c>
    </row>
    <row r="145" spans="1:19" x14ac:dyDescent="0.25">
      <c r="A145" s="2">
        <v>1017</v>
      </c>
      <c r="B145" t="s">
        <v>21</v>
      </c>
      <c r="C145" s="2" t="str">
        <f t="shared" si="8"/>
        <v>17</v>
      </c>
      <c r="D145" t="s">
        <v>22</v>
      </c>
      <c r="E145" s="2" t="str">
        <f t="shared" si="10"/>
        <v>171188232</v>
      </c>
      <c r="F145" t="s">
        <v>66</v>
      </c>
      <c r="G145" t="s">
        <v>30</v>
      </c>
      <c r="H145" t="s">
        <v>31</v>
      </c>
      <c r="I145">
        <v>8</v>
      </c>
      <c r="J145" t="s">
        <v>29</v>
      </c>
      <c r="K145" s="1">
        <v>28163</v>
      </c>
      <c r="L145" s="1">
        <v>28163</v>
      </c>
      <c r="M145" s="1">
        <v>0</v>
      </c>
      <c r="N145" s="1">
        <v>23106.68</v>
      </c>
      <c r="O145" s="1">
        <v>5056.32</v>
      </c>
      <c r="P145" s="1">
        <v>23106.68</v>
      </c>
      <c r="Q145" s="1">
        <v>0</v>
      </c>
      <c r="R145" s="1">
        <v>23106.68</v>
      </c>
      <c r="S145" s="1">
        <v>0</v>
      </c>
    </row>
    <row r="146" spans="1:19" x14ac:dyDescent="0.25">
      <c r="A146" s="2">
        <v>1017</v>
      </c>
      <c r="B146" t="s">
        <v>21</v>
      </c>
      <c r="C146" s="2" t="str">
        <f t="shared" si="8"/>
        <v>17</v>
      </c>
      <c r="D146" t="s">
        <v>22</v>
      </c>
      <c r="E146" s="2" t="str">
        <f t="shared" si="10"/>
        <v>171188232</v>
      </c>
      <c r="F146" t="s">
        <v>66</v>
      </c>
      <c r="G146" t="s">
        <v>38</v>
      </c>
      <c r="H146" t="s">
        <v>39</v>
      </c>
      <c r="I146">
        <v>1</v>
      </c>
      <c r="J146" t="s">
        <v>26</v>
      </c>
      <c r="K146" s="1">
        <v>1262401</v>
      </c>
      <c r="L146" s="1">
        <v>5163529.4000000004</v>
      </c>
      <c r="M146" s="1">
        <v>3901128.4</v>
      </c>
      <c r="N146" s="1">
        <v>5163529.4000000004</v>
      </c>
      <c r="O146" s="1">
        <v>0</v>
      </c>
      <c r="P146" s="1">
        <v>5163529.4000000004</v>
      </c>
      <c r="Q146" s="1">
        <v>0</v>
      </c>
      <c r="R146" s="1">
        <v>5163529.4000000004</v>
      </c>
      <c r="S146" s="1">
        <v>0</v>
      </c>
    </row>
    <row r="147" spans="1:19" x14ac:dyDescent="0.25">
      <c r="A147" s="2">
        <v>1017</v>
      </c>
      <c r="B147" t="s">
        <v>21</v>
      </c>
      <c r="C147" s="2" t="str">
        <f t="shared" si="8"/>
        <v>17</v>
      </c>
      <c r="D147" t="s">
        <v>22</v>
      </c>
      <c r="E147" s="2" t="str">
        <f t="shared" ref="E147:E152" si="11">"171188233"</f>
        <v>171188233</v>
      </c>
      <c r="F147" t="s">
        <v>67</v>
      </c>
      <c r="G147" t="s">
        <v>30</v>
      </c>
      <c r="H147" t="s">
        <v>31</v>
      </c>
      <c r="I147">
        <v>1</v>
      </c>
      <c r="J147" t="s">
        <v>26</v>
      </c>
      <c r="K147" s="1">
        <v>81553705</v>
      </c>
      <c r="L147" s="1">
        <v>99207646.909999996</v>
      </c>
      <c r="M147" s="1">
        <v>17653941.91</v>
      </c>
      <c r="N147" s="1">
        <v>99203404.659999996</v>
      </c>
      <c r="O147" s="1">
        <v>4242.25</v>
      </c>
      <c r="P147" s="1">
        <v>99203404.659999996</v>
      </c>
      <c r="Q147" s="1">
        <v>0</v>
      </c>
      <c r="R147" s="1">
        <v>99203404.659999996</v>
      </c>
      <c r="S147" s="1">
        <v>0</v>
      </c>
    </row>
    <row r="148" spans="1:19" x14ac:dyDescent="0.25">
      <c r="A148" s="2">
        <v>1017</v>
      </c>
      <c r="B148" t="s">
        <v>21</v>
      </c>
      <c r="C148" s="2" t="str">
        <f t="shared" si="8"/>
        <v>17</v>
      </c>
      <c r="D148" t="s">
        <v>22</v>
      </c>
      <c r="E148" s="2" t="str">
        <f t="shared" si="11"/>
        <v>171188233</v>
      </c>
      <c r="F148" t="s">
        <v>67</v>
      </c>
      <c r="G148" t="s">
        <v>30</v>
      </c>
      <c r="H148" t="s">
        <v>31</v>
      </c>
      <c r="I148">
        <v>2</v>
      </c>
      <c r="J148" t="s">
        <v>27</v>
      </c>
      <c r="K148" s="1">
        <v>47579802</v>
      </c>
      <c r="L148" s="1">
        <v>96181156.400000006</v>
      </c>
      <c r="M148" s="1">
        <v>48601354.399999999</v>
      </c>
      <c r="N148" s="1">
        <v>96180199.599999994</v>
      </c>
      <c r="O148" s="1">
        <v>956.8</v>
      </c>
      <c r="P148" s="1">
        <v>96180199.599999994</v>
      </c>
      <c r="Q148" s="1">
        <v>0</v>
      </c>
      <c r="R148" s="1">
        <v>96180199.599999994</v>
      </c>
      <c r="S148" s="1">
        <v>0</v>
      </c>
    </row>
    <row r="149" spans="1:19" x14ac:dyDescent="0.25">
      <c r="A149" s="2">
        <v>1017</v>
      </c>
      <c r="B149" t="s">
        <v>21</v>
      </c>
      <c r="C149" s="2" t="str">
        <f t="shared" si="8"/>
        <v>17</v>
      </c>
      <c r="D149" t="s">
        <v>22</v>
      </c>
      <c r="E149" s="2" t="str">
        <f t="shared" si="11"/>
        <v>171188233</v>
      </c>
      <c r="F149" t="s">
        <v>67</v>
      </c>
      <c r="G149" t="s">
        <v>30</v>
      </c>
      <c r="H149" t="s">
        <v>31</v>
      </c>
      <c r="I149">
        <v>3</v>
      </c>
      <c r="J149" t="s">
        <v>32</v>
      </c>
      <c r="K149" s="1">
        <v>4247920</v>
      </c>
      <c r="L149" s="1">
        <v>4261192.5999999996</v>
      </c>
      <c r="M149" s="1">
        <v>13272.6</v>
      </c>
      <c r="N149" s="1">
        <v>4261192.5999999996</v>
      </c>
      <c r="O149" s="1">
        <v>0</v>
      </c>
      <c r="P149" s="1">
        <v>4261192.5999999996</v>
      </c>
      <c r="Q149" s="1">
        <v>0</v>
      </c>
      <c r="R149" s="1">
        <v>4261192.5999999996</v>
      </c>
      <c r="S149" s="1">
        <v>0</v>
      </c>
    </row>
    <row r="150" spans="1:19" x14ac:dyDescent="0.25">
      <c r="A150" s="2">
        <v>1017</v>
      </c>
      <c r="B150" t="s">
        <v>21</v>
      </c>
      <c r="C150" s="2" t="str">
        <f t="shared" si="8"/>
        <v>17</v>
      </c>
      <c r="D150" t="s">
        <v>22</v>
      </c>
      <c r="E150" s="2" t="str">
        <f t="shared" si="11"/>
        <v>171188233</v>
      </c>
      <c r="F150" t="s">
        <v>67</v>
      </c>
      <c r="G150" t="s">
        <v>30</v>
      </c>
      <c r="H150" t="s">
        <v>31</v>
      </c>
      <c r="I150">
        <v>6</v>
      </c>
      <c r="J150" t="s">
        <v>28</v>
      </c>
      <c r="K150" s="1">
        <v>3824196</v>
      </c>
      <c r="L150" s="1">
        <v>6452374.9299999997</v>
      </c>
      <c r="M150" s="1">
        <v>2628178.9300000002</v>
      </c>
      <c r="N150" s="1">
        <v>6452340.2800000003</v>
      </c>
      <c r="O150" s="1">
        <v>34.65</v>
      </c>
      <c r="P150" s="1">
        <v>6452340.2800000003</v>
      </c>
      <c r="Q150" s="1">
        <v>0</v>
      </c>
      <c r="R150" s="1">
        <v>6452340.2800000003</v>
      </c>
      <c r="S150" s="1">
        <v>0</v>
      </c>
    </row>
    <row r="151" spans="1:19" x14ac:dyDescent="0.25">
      <c r="A151" s="2">
        <v>1017</v>
      </c>
      <c r="B151" t="s">
        <v>21</v>
      </c>
      <c r="C151" s="2" t="str">
        <f t="shared" si="8"/>
        <v>17</v>
      </c>
      <c r="D151" t="s">
        <v>22</v>
      </c>
      <c r="E151" s="2" t="str">
        <f t="shared" si="11"/>
        <v>171188233</v>
      </c>
      <c r="F151" t="s">
        <v>67</v>
      </c>
      <c r="G151" t="s">
        <v>30</v>
      </c>
      <c r="H151" t="s">
        <v>31</v>
      </c>
      <c r="I151">
        <v>8</v>
      </c>
      <c r="J151" t="s">
        <v>29</v>
      </c>
      <c r="K151" s="1">
        <v>15220</v>
      </c>
      <c r="L151" s="1">
        <v>15220</v>
      </c>
      <c r="M151" s="1">
        <v>0</v>
      </c>
      <c r="N151" s="1">
        <v>14294.32</v>
      </c>
      <c r="O151" s="1">
        <v>925.68</v>
      </c>
      <c r="P151" s="1">
        <v>14294.32</v>
      </c>
      <c r="Q151" s="1">
        <v>0</v>
      </c>
      <c r="R151" s="1">
        <v>14294.32</v>
      </c>
      <c r="S151" s="1">
        <v>0</v>
      </c>
    </row>
    <row r="152" spans="1:19" x14ac:dyDescent="0.25">
      <c r="A152" s="2">
        <v>1017</v>
      </c>
      <c r="B152" t="s">
        <v>21</v>
      </c>
      <c r="C152" s="2" t="str">
        <f t="shared" si="8"/>
        <v>17</v>
      </c>
      <c r="D152" t="s">
        <v>22</v>
      </c>
      <c r="E152" s="2" t="str">
        <f t="shared" si="11"/>
        <v>171188233</v>
      </c>
      <c r="F152" t="s">
        <v>67</v>
      </c>
      <c r="G152" t="s">
        <v>38</v>
      </c>
      <c r="H152" t="s">
        <v>39</v>
      </c>
      <c r="I152">
        <v>1</v>
      </c>
      <c r="J152" t="s">
        <v>26</v>
      </c>
      <c r="K152" s="1">
        <v>1763931</v>
      </c>
      <c r="L152" s="1">
        <v>4730674.3499999996</v>
      </c>
      <c r="M152" s="1">
        <v>2966743.35</v>
      </c>
      <c r="N152" s="1">
        <v>4730659.29</v>
      </c>
      <c r="O152" s="1">
        <v>15.06</v>
      </c>
      <c r="P152" s="1">
        <v>4730659.29</v>
      </c>
      <c r="Q152" s="1">
        <v>0</v>
      </c>
      <c r="R152" s="1">
        <v>4730659.29</v>
      </c>
      <c r="S152" s="1">
        <v>0</v>
      </c>
    </row>
    <row r="153" spans="1:19" x14ac:dyDescent="0.25">
      <c r="A153" s="2">
        <v>1017</v>
      </c>
      <c r="B153" t="s">
        <v>21</v>
      </c>
      <c r="C153" s="2" t="str">
        <f t="shared" si="8"/>
        <v>17</v>
      </c>
      <c r="D153" t="s">
        <v>22</v>
      </c>
      <c r="E153" s="2" t="str">
        <f t="shared" ref="E153:E158" si="12">"171188300"</f>
        <v>171188300</v>
      </c>
      <c r="F153" t="s">
        <v>68</v>
      </c>
      <c r="G153" t="s">
        <v>34</v>
      </c>
      <c r="H153" t="s">
        <v>35</v>
      </c>
      <c r="I153">
        <v>1</v>
      </c>
      <c r="J153" t="s">
        <v>26</v>
      </c>
      <c r="K153" s="1">
        <v>831493226</v>
      </c>
      <c r="L153" s="1">
        <v>954717452.98000002</v>
      </c>
      <c r="M153" s="1">
        <v>123224226.98</v>
      </c>
      <c r="N153" s="1">
        <v>954687004.98000002</v>
      </c>
      <c r="O153" s="1">
        <v>30448</v>
      </c>
      <c r="P153" s="1">
        <v>954687004.98000002</v>
      </c>
      <c r="Q153" s="1">
        <v>0</v>
      </c>
      <c r="R153" s="1">
        <v>954687004.98000002</v>
      </c>
      <c r="S153" s="1">
        <v>0</v>
      </c>
    </row>
    <row r="154" spans="1:19" x14ac:dyDescent="0.25">
      <c r="A154" s="2">
        <v>1017</v>
      </c>
      <c r="B154" t="s">
        <v>21</v>
      </c>
      <c r="C154" s="2" t="str">
        <f t="shared" si="8"/>
        <v>17</v>
      </c>
      <c r="D154" t="s">
        <v>22</v>
      </c>
      <c r="E154" s="2" t="str">
        <f t="shared" si="12"/>
        <v>171188300</v>
      </c>
      <c r="F154" t="s">
        <v>68</v>
      </c>
      <c r="G154" t="s">
        <v>34</v>
      </c>
      <c r="H154" t="s">
        <v>35</v>
      </c>
      <c r="I154">
        <v>2</v>
      </c>
      <c r="J154" t="s">
        <v>27</v>
      </c>
      <c r="K154" s="1">
        <v>109436111</v>
      </c>
      <c r="L154" s="1">
        <v>118548701.65000001</v>
      </c>
      <c r="M154" s="1">
        <v>9112590.6500000004</v>
      </c>
      <c r="N154" s="1">
        <v>118489966.62</v>
      </c>
      <c r="O154" s="1">
        <v>58735.03</v>
      </c>
      <c r="P154" s="1">
        <v>118489963.77</v>
      </c>
      <c r="Q154" s="1">
        <v>2.85</v>
      </c>
      <c r="R154" s="1">
        <v>118445321.45</v>
      </c>
      <c r="S154" s="1">
        <v>44642.32</v>
      </c>
    </row>
    <row r="155" spans="1:19" x14ac:dyDescent="0.25">
      <c r="A155" s="2">
        <v>1017</v>
      </c>
      <c r="B155" t="s">
        <v>21</v>
      </c>
      <c r="C155" s="2" t="str">
        <f t="shared" si="8"/>
        <v>17</v>
      </c>
      <c r="D155" t="s">
        <v>22</v>
      </c>
      <c r="E155" s="2" t="str">
        <f t="shared" si="12"/>
        <v>171188300</v>
      </c>
      <c r="F155" t="s">
        <v>68</v>
      </c>
      <c r="G155" t="s">
        <v>34</v>
      </c>
      <c r="H155" t="s">
        <v>35</v>
      </c>
      <c r="I155">
        <v>4</v>
      </c>
      <c r="J155" t="s">
        <v>33</v>
      </c>
      <c r="K155" s="1">
        <v>1000000</v>
      </c>
      <c r="L155" s="1">
        <v>129217.62</v>
      </c>
      <c r="M155" s="1">
        <v>-870782.38</v>
      </c>
      <c r="N155" s="1">
        <v>129217.62</v>
      </c>
      <c r="O155" s="1">
        <v>0</v>
      </c>
      <c r="P155" s="1">
        <v>129217.62</v>
      </c>
      <c r="Q155" s="1">
        <v>0</v>
      </c>
      <c r="R155" s="1">
        <v>129217.62</v>
      </c>
      <c r="S155" s="1">
        <v>0</v>
      </c>
    </row>
    <row r="156" spans="1:19" x14ac:dyDescent="0.25">
      <c r="A156" s="2">
        <v>1017</v>
      </c>
      <c r="B156" t="s">
        <v>21</v>
      </c>
      <c r="C156" s="2" t="str">
        <f t="shared" si="8"/>
        <v>17</v>
      </c>
      <c r="D156" t="s">
        <v>22</v>
      </c>
      <c r="E156" s="2" t="str">
        <f t="shared" si="12"/>
        <v>171188300</v>
      </c>
      <c r="F156" t="s">
        <v>68</v>
      </c>
      <c r="G156" t="s">
        <v>34</v>
      </c>
      <c r="H156" t="s">
        <v>35</v>
      </c>
      <c r="I156">
        <v>6</v>
      </c>
      <c r="J156" t="s">
        <v>28</v>
      </c>
      <c r="K156" s="1">
        <v>24530606</v>
      </c>
      <c r="L156" s="1">
        <v>31352463.289999999</v>
      </c>
      <c r="M156" s="1">
        <v>6821857.29</v>
      </c>
      <c r="N156" s="1">
        <v>30719582.370000001</v>
      </c>
      <c r="O156" s="1">
        <v>632880.92000000004</v>
      </c>
      <c r="P156" s="1">
        <v>30719582.370000001</v>
      </c>
      <c r="Q156" s="1">
        <v>0</v>
      </c>
      <c r="R156" s="1">
        <v>30664027.82</v>
      </c>
      <c r="S156" s="1">
        <v>55554.55</v>
      </c>
    </row>
    <row r="157" spans="1:19" x14ac:dyDescent="0.25">
      <c r="A157" s="2">
        <v>1017</v>
      </c>
      <c r="B157" t="s">
        <v>21</v>
      </c>
      <c r="C157" s="2" t="str">
        <f t="shared" si="8"/>
        <v>17</v>
      </c>
      <c r="D157" t="s">
        <v>22</v>
      </c>
      <c r="E157" s="2" t="str">
        <f t="shared" si="12"/>
        <v>171188300</v>
      </c>
      <c r="F157" t="s">
        <v>68</v>
      </c>
      <c r="G157" t="s">
        <v>34</v>
      </c>
      <c r="H157" t="s">
        <v>35</v>
      </c>
      <c r="I157">
        <v>8</v>
      </c>
      <c r="J157" t="s">
        <v>29</v>
      </c>
      <c r="K157" s="1">
        <v>187517</v>
      </c>
      <c r="L157" s="1">
        <v>126777</v>
      </c>
      <c r="M157" s="1">
        <v>-60740</v>
      </c>
      <c r="N157" s="1">
        <v>126777</v>
      </c>
      <c r="O157" s="1">
        <v>0</v>
      </c>
      <c r="P157" s="1">
        <v>126777</v>
      </c>
      <c r="Q157" s="1">
        <v>0</v>
      </c>
      <c r="R157" s="1">
        <v>126777</v>
      </c>
      <c r="S157" s="1">
        <v>0</v>
      </c>
    </row>
    <row r="158" spans="1:19" x14ac:dyDescent="0.25">
      <c r="A158" s="2">
        <v>1017</v>
      </c>
      <c r="B158" t="s">
        <v>21</v>
      </c>
      <c r="C158" s="2" t="str">
        <f t="shared" si="8"/>
        <v>17</v>
      </c>
      <c r="D158" t="s">
        <v>22</v>
      </c>
      <c r="E158" s="2" t="str">
        <f t="shared" si="12"/>
        <v>171188300</v>
      </c>
      <c r="F158" t="s">
        <v>68</v>
      </c>
      <c r="G158" t="s">
        <v>38</v>
      </c>
      <c r="H158" t="s">
        <v>39</v>
      </c>
      <c r="I158">
        <v>1</v>
      </c>
      <c r="J158" t="s">
        <v>26</v>
      </c>
      <c r="K158" s="1">
        <v>44943205</v>
      </c>
      <c r="L158" s="1">
        <v>51743282.640000001</v>
      </c>
      <c r="M158" s="1">
        <v>6800077.6399999997</v>
      </c>
      <c r="N158" s="1">
        <v>51742562.640000001</v>
      </c>
      <c r="O158" s="1">
        <v>720</v>
      </c>
      <c r="P158" s="1">
        <v>51742562.640000001</v>
      </c>
      <c r="Q158" s="1">
        <v>0</v>
      </c>
      <c r="R158" s="1">
        <v>51742562.640000001</v>
      </c>
      <c r="S158" s="1">
        <v>0</v>
      </c>
    </row>
    <row r="159" spans="1:19" x14ac:dyDescent="0.25">
      <c r="A159" s="2">
        <v>1017</v>
      </c>
      <c r="B159" t="s">
        <v>21</v>
      </c>
      <c r="C159" s="2" t="str">
        <f t="shared" si="8"/>
        <v>17</v>
      </c>
      <c r="D159" t="s">
        <v>22</v>
      </c>
      <c r="E159" s="2" t="str">
        <f t="shared" ref="E159:E164" si="13">"171188401"</f>
        <v>171188401</v>
      </c>
      <c r="F159" t="s">
        <v>69</v>
      </c>
      <c r="G159" t="s">
        <v>38</v>
      </c>
      <c r="H159" t="s">
        <v>39</v>
      </c>
      <c r="I159">
        <v>1</v>
      </c>
      <c r="J159" t="s">
        <v>26</v>
      </c>
      <c r="K159" s="1">
        <v>0</v>
      </c>
      <c r="L159" s="1">
        <v>77210</v>
      </c>
      <c r="M159" s="1">
        <v>77210</v>
      </c>
      <c r="N159" s="1">
        <v>77210</v>
      </c>
      <c r="O159" s="1">
        <v>0</v>
      </c>
      <c r="P159" s="1">
        <v>77210</v>
      </c>
      <c r="Q159" s="1">
        <v>0</v>
      </c>
      <c r="R159" s="1">
        <v>77210</v>
      </c>
      <c r="S159" s="1">
        <v>0</v>
      </c>
    </row>
    <row r="160" spans="1:19" x14ac:dyDescent="0.25">
      <c r="A160" s="2">
        <v>1017</v>
      </c>
      <c r="B160" t="s">
        <v>21</v>
      </c>
      <c r="C160" s="2" t="str">
        <f t="shared" si="8"/>
        <v>17</v>
      </c>
      <c r="D160" t="s">
        <v>22</v>
      </c>
      <c r="E160" s="2" t="str">
        <f t="shared" si="13"/>
        <v>171188401</v>
      </c>
      <c r="F160" t="s">
        <v>69</v>
      </c>
      <c r="G160" t="s">
        <v>40</v>
      </c>
      <c r="H160" t="s">
        <v>41</v>
      </c>
      <c r="I160">
        <v>1</v>
      </c>
      <c r="J160" t="s">
        <v>26</v>
      </c>
      <c r="K160" s="1">
        <v>110641291</v>
      </c>
      <c r="L160" s="1">
        <v>112497627.51000001</v>
      </c>
      <c r="M160" s="1">
        <v>1856336.51</v>
      </c>
      <c r="N160" s="1">
        <v>112495227.84999999</v>
      </c>
      <c r="O160" s="1">
        <v>2399.66</v>
      </c>
      <c r="P160" s="1">
        <v>112495227.84999999</v>
      </c>
      <c r="Q160" s="1">
        <v>0</v>
      </c>
      <c r="R160" s="1">
        <v>112495227.84999999</v>
      </c>
      <c r="S160" s="1">
        <v>0</v>
      </c>
    </row>
    <row r="161" spans="1:19" x14ac:dyDescent="0.25">
      <c r="A161" s="2">
        <v>1017</v>
      </c>
      <c r="B161" t="s">
        <v>21</v>
      </c>
      <c r="C161" s="2" t="str">
        <f t="shared" si="8"/>
        <v>17</v>
      </c>
      <c r="D161" t="s">
        <v>22</v>
      </c>
      <c r="E161" s="2" t="str">
        <f t="shared" si="13"/>
        <v>171188401</v>
      </c>
      <c r="F161" t="s">
        <v>69</v>
      </c>
      <c r="G161" t="s">
        <v>40</v>
      </c>
      <c r="H161" t="s">
        <v>41</v>
      </c>
      <c r="I161">
        <v>2</v>
      </c>
      <c r="J161" t="s">
        <v>27</v>
      </c>
      <c r="K161" s="1">
        <v>70849937</v>
      </c>
      <c r="L161" s="1">
        <v>76042547</v>
      </c>
      <c r="M161" s="1">
        <v>5192610</v>
      </c>
      <c r="N161" s="1">
        <v>76040614.120000005</v>
      </c>
      <c r="O161" s="1">
        <v>1932.88</v>
      </c>
      <c r="P161" s="1">
        <v>76040614.120000005</v>
      </c>
      <c r="Q161" s="1">
        <v>0</v>
      </c>
      <c r="R161" s="1">
        <v>76040614.079999998</v>
      </c>
      <c r="S161" s="1">
        <v>0.04</v>
      </c>
    </row>
    <row r="162" spans="1:19" x14ac:dyDescent="0.25">
      <c r="A162" s="2">
        <v>1017</v>
      </c>
      <c r="B162" t="s">
        <v>21</v>
      </c>
      <c r="C162" s="2" t="str">
        <f t="shared" si="8"/>
        <v>17</v>
      </c>
      <c r="D162" t="s">
        <v>22</v>
      </c>
      <c r="E162" s="2" t="str">
        <f t="shared" si="13"/>
        <v>171188401</v>
      </c>
      <c r="F162" t="s">
        <v>69</v>
      </c>
      <c r="G162" t="s">
        <v>40</v>
      </c>
      <c r="H162" t="s">
        <v>41</v>
      </c>
      <c r="I162">
        <v>4</v>
      </c>
      <c r="J162" t="s">
        <v>33</v>
      </c>
      <c r="K162" s="1">
        <v>216108</v>
      </c>
      <c r="L162" s="1">
        <v>216108</v>
      </c>
      <c r="M162" s="1">
        <v>0</v>
      </c>
      <c r="N162" s="1">
        <v>216108</v>
      </c>
      <c r="O162" s="1">
        <v>0</v>
      </c>
      <c r="P162" s="1">
        <v>216108</v>
      </c>
      <c r="Q162" s="1">
        <v>0</v>
      </c>
      <c r="R162" s="1">
        <v>216108</v>
      </c>
      <c r="S162" s="1">
        <v>0</v>
      </c>
    </row>
    <row r="163" spans="1:19" x14ac:dyDescent="0.25">
      <c r="A163" s="2">
        <v>1017</v>
      </c>
      <c r="B163" t="s">
        <v>21</v>
      </c>
      <c r="C163" s="2" t="str">
        <f t="shared" si="8"/>
        <v>17</v>
      </c>
      <c r="D163" t="s">
        <v>22</v>
      </c>
      <c r="E163" s="2" t="str">
        <f t="shared" si="13"/>
        <v>171188401</v>
      </c>
      <c r="F163" t="s">
        <v>69</v>
      </c>
      <c r="G163" t="s">
        <v>40</v>
      </c>
      <c r="H163" t="s">
        <v>41</v>
      </c>
      <c r="I163">
        <v>6</v>
      </c>
      <c r="J163" t="s">
        <v>28</v>
      </c>
      <c r="K163" s="1">
        <v>0</v>
      </c>
      <c r="L163" s="1">
        <v>67246.97</v>
      </c>
      <c r="M163" s="1">
        <v>67246.97</v>
      </c>
      <c r="N163" s="1">
        <v>67224.320000000007</v>
      </c>
      <c r="O163" s="1">
        <v>22.65</v>
      </c>
      <c r="P163" s="1">
        <v>67224.320000000007</v>
      </c>
      <c r="Q163" s="1">
        <v>0</v>
      </c>
      <c r="R163" s="1">
        <v>67224.320000000007</v>
      </c>
      <c r="S163" s="1">
        <v>0</v>
      </c>
    </row>
    <row r="164" spans="1:19" x14ac:dyDescent="0.25">
      <c r="A164" s="2">
        <v>1017</v>
      </c>
      <c r="B164" t="s">
        <v>21</v>
      </c>
      <c r="C164" s="2" t="str">
        <f t="shared" si="8"/>
        <v>17</v>
      </c>
      <c r="D164" t="s">
        <v>22</v>
      </c>
      <c r="E164" s="2" t="str">
        <f t="shared" si="13"/>
        <v>171188401</v>
      </c>
      <c r="F164" t="s">
        <v>69</v>
      </c>
      <c r="G164" t="s">
        <v>40</v>
      </c>
      <c r="H164" t="s">
        <v>41</v>
      </c>
      <c r="I164">
        <v>8</v>
      </c>
      <c r="J164" t="s">
        <v>29</v>
      </c>
      <c r="K164" s="1">
        <v>42927</v>
      </c>
      <c r="L164" s="1">
        <v>42927</v>
      </c>
      <c r="M164" s="1">
        <v>0</v>
      </c>
      <c r="N164" s="1">
        <v>18877.52</v>
      </c>
      <c r="O164" s="1">
        <v>24049.48</v>
      </c>
      <c r="P164" s="1">
        <v>18877.52</v>
      </c>
      <c r="Q164" s="1">
        <v>0</v>
      </c>
      <c r="R164" s="1">
        <v>18877.52</v>
      </c>
      <c r="S164" s="1">
        <v>0</v>
      </c>
    </row>
    <row r="165" spans="1:19" x14ac:dyDescent="0.25">
      <c r="A165" s="2">
        <v>1017</v>
      </c>
      <c r="B165" t="s">
        <v>21</v>
      </c>
      <c r="C165" s="2" t="str">
        <f t="shared" si="8"/>
        <v>17</v>
      </c>
      <c r="D165" t="s">
        <v>22</v>
      </c>
      <c r="E165" s="2" t="str">
        <f>"171188502"</f>
        <v>171188502</v>
      </c>
      <c r="F165" t="s">
        <v>70</v>
      </c>
      <c r="G165" t="s">
        <v>30</v>
      </c>
      <c r="H165" t="s">
        <v>31</v>
      </c>
      <c r="I165">
        <v>1</v>
      </c>
      <c r="J165" t="s">
        <v>26</v>
      </c>
      <c r="K165" s="1">
        <v>9810834</v>
      </c>
      <c r="L165" s="1">
        <v>10131144.83</v>
      </c>
      <c r="M165" s="1">
        <v>320310.83</v>
      </c>
      <c r="N165" s="1">
        <v>10131144.83</v>
      </c>
      <c r="O165" s="1">
        <v>0</v>
      </c>
      <c r="P165" s="1">
        <v>10131144.83</v>
      </c>
      <c r="Q165" s="1">
        <v>0</v>
      </c>
      <c r="R165" s="1">
        <v>10131144.83</v>
      </c>
      <c r="S165" s="1">
        <v>0</v>
      </c>
    </row>
    <row r="166" spans="1:19" x14ac:dyDescent="0.25">
      <c r="A166" s="2">
        <v>1017</v>
      </c>
      <c r="B166" t="s">
        <v>21</v>
      </c>
      <c r="C166" s="2" t="str">
        <f t="shared" si="8"/>
        <v>17</v>
      </c>
      <c r="D166" t="s">
        <v>22</v>
      </c>
      <c r="E166" s="2" t="str">
        <f>"171188502"</f>
        <v>171188502</v>
      </c>
      <c r="F166" t="s">
        <v>70</v>
      </c>
      <c r="G166" t="s">
        <v>30</v>
      </c>
      <c r="H166" t="s">
        <v>31</v>
      </c>
      <c r="I166">
        <v>2</v>
      </c>
      <c r="J166" t="s">
        <v>27</v>
      </c>
      <c r="K166" s="1">
        <v>20099321</v>
      </c>
      <c r="L166" s="1">
        <v>19094909.57</v>
      </c>
      <c r="M166" s="1">
        <v>-1004411.43</v>
      </c>
      <c r="N166" s="1">
        <v>19094909.010000002</v>
      </c>
      <c r="O166" s="1">
        <v>0.56000000000000005</v>
      </c>
      <c r="P166" s="1">
        <v>19094909.010000002</v>
      </c>
      <c r="Q166" s="1">
        <v>0</v>
      </c>
      <c r="R166" s="1">
        <v>19094909.010000002</v>
      </c>
      <c r="S166" s="1">
        <v>0</v>
      </c>
    </row>
    <row r="167" spans="1:19" x14ac:dyDescent="0.25">
      <c r="A167" s="2">
        <v>1017</v>
      </c>
      <c r="B167" t="s">
        <v>21</v>
      </c>
      <c r="C167" s="2" t="str">
        <f t="shared" si="8"/>
        <v>17</v>
      </c>
      <c r="D167" t="s">
        <v>22</v>
      </c>
      <c r="E167" s="2" t="str">
        <f>"171188502"</f>
        <v>171188502</v>
      </c>
      <c r="F167" t="s">
        <v>70</v>
      </c>
      <c r="G167" t="s">
        <v>30</v>
      </c>
      <c r="H167" t="s">
        <v>31</v>
      </c>
      <c r="I167">
        <v>6</v>
      </c>
      <c r="J167" t="s">
        <v>28</v>
      </c>
      <c r="K167" s="1">
        <v>0</v>
      </c>
      <c r="L167" s="1">
        <v>176456.06</v>
      </c>
      <c r="M167" s="1">
        <v>176456.06</v>
      </c>
      <c r="N167" s="1">
        <v>176455.29</v>
      </c>
      <c r="O167" s="1">
        <v>0.77</v>
      </c>
      <c r="P167" s="1">
        <v>176455.29</v>
      </c>
      <c r="Q167" s="1">
        <v>0</v>
      </c>
      <c r="R167" s="1">
        <v>176455.29</v>
      </c>
      <c r="S167" s="1">
        <v>0</v>
      </c>
    </row>
    <row r="168" spans="1:19" x14ac:dyDescent="0.25">
      <c r="A168" s="2">
        <v>1017</v>
      </c>
      <c r="B168" t="s">
        <v>21</v>
      </c>
      <c r="C168" s="2" t="str">
        <f t="shared" si="8"/>
        <v>17</v>
      </c>
      <c r="D168" t="s">
        <v>22</v>
      </c>
      <c r="E168" s="2" t="str">
        <f>"171188502"</f>
        <v>171188502</v>
      </c>
      <c r="F168" t="s">
        <v>70</v>
      </c>
      <c r="G168" t="s">
        <v>30</v>
      </c>
      <c r="H168" t="s">
        <v>31</v>
      </c>
      <c r="I168">
        <v>8</v>
      </c>
      <c r="J168" t="s">
        <v>29</v>
      </c>
      <c r="K168" s="1">
        <v>15712</v>
      </c>
      <c r="L168" s="1">
        <v>15712</v>
      </c>
      <c r="M168" s="1">
        <v>0</v>
      </c>
      <c r="N168" s="1">
        <v>1950</v>
      </c>
      <c r="O168" s="1">
        <v>13762</v>
      </c>
      <c r="P168" s="1">
        <v>1950</v>
      </c>
      <c r="Q168" s="1">
        <v>0</v>
      </c>
      <c r="R168" s="1">
        <v>1950</v>
      </c>
      <c r="S168" s="1">
        <v>0</v>
      </c>
    </row>
    <row r="169" spans="1:19" x14ac:dyDescent="0.25">
      <c r="K169" s="1">
        <f>SUM(K5:K168)</f>
        <v>8885275660</v>
      </c>
      <c r="L169" s="1">
        <f t="shared" ref="L169:S169" si="14">SUM(L5:L168)</f>
        <v>11362015170.609999</v>
      </c>
      <c r="M169" s="1">
        <f t="shared" si="14"/>
        <v>2476739510.6099992</v>
      </c>
      <c r="N169" s="1">
        <f t="shared" si="14"/>
        <v>11329846504.660009</v>
      </c>
      <c r="O169" s="1">
        <f t="shared" si="14"/>
        <v>32168665.949999999</v>
      </c>
      <c r="P169" s="1">
        <f t="shared" si="14"/>
        <v>11312937940.01001</v>
      </c>
      <c r="Q169" s="1">
        <f t="shared" si="14"/>
        <v>16908564.650000002</v>
      </c>
      <c r="R169" s="1">
        <f t="shared" si="14"/>
        <v>11181651671.260006</v>
      </c>
      <c r="S169" s="1">
        <f t="shared" si="14"/>
        <v>131286268.75000004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G_SERMAS_CAPÍTULO_2023-T4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AGT90</dc:creator>
  <cp:lastModifiedBy>ICM</cp:lastModifiedBy>
  <dcterms:created xsi:type="dcterms:W3CDTF">2024-01-26T09:55:08Z</dcterms:created>
  <dcterms:modified xsi:type="dcterms:W3CDTF">2024-02-14T12:37:46Z</dcterms:modified>
</cp:coreProperties>
</file>