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4" documentId="8_{4ABB93A7-06B0-4794-B9B4-03F68D59BB69}" xr6:coauthVersionLast="47" xr6:coauthVersionMax="47" xr10:uidLastSave="{16A8823A-06A9-4120-AF46-AAA046EDEA93}"/>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D224" i="5" l="1"/>
  <c r="D304" i="15"/>
  <c r="CG20" i="9"/>
  <c r="DC3" i="19" s="1"/>
  <c r="D1165" i="21"/>
  <c r="D238" i="5"/>
  <c r="D1253" i="22"/>
  <c r="D228" i="5"/>
  <c r="D157" i="14"/>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K61" i="9" a="1"/>
  <c r="AM61" i="9" a="1"/>
  <c r="AT61" i="9" a="1"/>
  <c r="AL61" i="9" a="1"/>
  <c r="J61" i="9" a="1"/>
  <c r="F61" i="9" a="1"/>
  <c r="K438" i="21"/>
  <c r="X61" i="9" a="1"/>
  <c r="K1160" i="21"/>
  <c r="K1540" i="21"/>
  <c r="K476" i="21"/>
  <c r="V61" i="9" a="1"/>
  <c r="K628" i="21"/>
  <c r="N61" i="9" a="1"/>
  <c r="K1464" i="21"/>
  <c r="Y61" i="9" a="1"/>
  <c r="U61" i="9" a="1"/>
  <c r="K1198" i="21"/>
  <c r="S61" i="9" a="1"/>
  <c r="K1578" i="21"/>
  <c r="AU61" i="9" a="1"/>
  <c r="K1274" i="21"/>
  <c r="AK61" i="9" a="1"/>
  <c r="G61" i="9" a="1"/>
  <c r="AC61" i="9" a="1"/>
  <c r="AW61" i="9" a="1"/>
  <c r="P61" i="9" a="1"/>
  <c r="AF61" i="9" a="1"/>
  <c r="K1312" i="21"/>
  <c r="AD61" i="9" a="1"/>
  <c r="AG61" i="9" a="1"/>
  <c r="O61" i="9" a="1"/>
  <c r="K1692" i="21"/>
  <c r="L61" i="9" a="1"/>
  <c r="K58" i="21"/>
  <c r="AR61" i="9" a="1"/>
  <c r="K1616" i="21"/>
  <c r="K286" i="21"/>
  <c r="K514" i="21"/>
  <c r="AJ61" i="9" a="1"/>
  <c r="AS61" i="9" a="1"/>
  <c r="K590" i="21"/>
  <c r="Z61" i="9" a="1"/>
  <c r="R61" i="9" a="1"/>
  <c r="K324" i="21"/>
  <c r="K1122" i="21"/>
  <c r="K666" i="21"/>
  <c r="T61" i="9" a="1"/>
  <c r="K1046" i="21"/>
  <c r="K818" i="21"/>
  <c r="K1084" i="21"/>
  <c r="K20" i="21"/>
  <c r="K1350" i="21"/>
  <c r="I61" i="9" a="1"/>
  <c r="K856" i="21"/>
  <c r="K362" i="21"/>
  <c r="K932" i="21"/>
  <c r="E61" i="9" a="1"/>
  <c r="K894" i="21"/>
  <c r="AE61" i="9" a="1"/>
  <c r="K1502" i="21"/>
  <c r="AH61" i="9" a="1"/>
  <c r="K1008" i="21"/>
  <c r="K134" i="21"/>
  <c r="K970" i="21"/>
  <c r="K96" i="21"/>
  <c r="H61" i="9" a="1"/>
  <c r="AQ61" i="9" a="1"/>
  <c r="K1236" i="21"/>
  <c r="AI61" i="9" a="1"/>
  <c r="K1426" i="21"/>
  <c r="AP61" i="9" a="1"/>
  <c r="AA61" i="9" a="1"/>
  <c r="AV61" i="9" a="1"/>
  <c r="K1388" i="21"/>
  <c r="K704" i="21"/>
  <c r="K1654" i="21"/>
  <c r="K248" i="21"/>
  <c r="K552" i="21"/>
  <c r="W61" i="9" a="1"/>
  <c r="M61" i="9" a="1"/>
  <c r="K210" i="21"/>
  <c r="K742" i="21"/>
  <c r="K172" i="21"/>
  <c r="AN61" i="9" a="1"/>
  <c r="Q61" i="9" a="1"/>
  <c r="AO61" i="9" a="1"/>
  <c r="AB61" i="9" a="1"/>
  <c r="K400" i="21"/>
  <c r="K780" i="21"/>
  <c r="CB29" i="9" a="1"/>
  <c r="AG29" i="9" a="1"/>
  <c r="AS29" i="9" a="1"/>
  <c r="AC29" i="9" a="1"/>
  <c r="CA29" i="9" a="1"/>
  <c r="Z29" i="9" a="1"/>
  <c r="Q29" i="9" a="1"/>
  <c r="AU29" i="9" a="1"/>
  <c r="AN29" i="9" a="1"/>
  <c r="S29" i="9" a="1"/>
  <c r="AR29" i="9" a="1"/>
  <c r="AO29" i="9" a="1"/>
  <c r="BE25" i="9" a="1"/>
  <c r="BL24" i="9" a="1"/>
  <c r="CN24" i="9" a="1"/>
  <c r="K172" i="14"/>
  <c r="BJ28" i="9" a="1"/>
  <c r="K1198" i="22"/>
  <c r="AB21" i="9" a="1"/>
  <c r="AH25" i="9" a="1"/>
  <c r="BM26" i="9" a="1"/>
  <c r="CO20" i="9" a="1"/>
  <c r="BX20" i="9" a="1"/>
  <c r="BW20" i="9" a="1"/>
  <c r="U27" i="9" a="1"/>
  <c r="H26" i="9" a="1"/>
  <c r="CB27" i="9" a="1"/>
  <c r="U28" i="9" a="1"/>
  <c r="K96" i="15"/>
  <c r="J26" i="9" a="1"/>
  <c r="CK24" i="9" a="1"/>
  <c r="CM25" i="9" a="1"/>
  <c r="BK22" i="9" a="1"/>
  <c r="AM28" i="9" a="1"/>
  <c r="AY25" i="9" a="1"/>
  <c r="BJ21" i="9" a="1"/>
  <c r="K286" i="22"/>
  <c r="K818" i="22"/>
  <c r="BB24" i="9" a="1"/>
  <c r="BJ24" i="9" a="1"/>
  <c r="AT25" i="9" a="1"/>
  <c r="BS26" i="9" a="1"/>
  <c r="H22" i="9" a="1"/>
  <c r="BJ26" i="9" a="1"/>
  <c r="CR24" i="9" a="1"/>
  <c r="BF22" i="9" a="1"/>
  <c r="CK22" i="9" a="1"/>
  <c r="AC21" i="9" a="1"/>
  <c r="BF28" i="9" a="1"/>
  <c r="AZ21" i="9" a="1"/>
  <c r="AP20" i="9" a="1"/>
  <c r="BT21" i="9" a="1"/>
  <c r="BC27" i="9" a="1"/>
  <c r="BG26" i="9" a="1"/>
  <c r="X22" i="9" a="1"/>
  <c r="AK23" i="9" a="1"/>
  <c r="BV27" i="9" a="1"/>
  <c r="BC21" i="9" a="1"/>
  <c r="K286" i="14"/>
  <c r="CM24" i="9" a="1"/>
  <c r="AV22" i="9" a="1"/>
  <c r="BL28" i="9" a="1"/>
  <c r="AV26" i="9" a="1"/>
  <c r="CE24" i="9" a="1"/>
  <c r="CK28" i="9" a="1"/>
  <c r="AK28" i="9" a="1"/>
  <c r="BN24" i="9" a="1"/>
  <c r="K20" i="13"/>
  <c r="BN20" i="9" a="1"/>
  <c r="K20" i="15"/>
  <c r="AH26" i="9" a="1"/>
  <c r="CO24" i="9" a="1"/>
  <c r="CI25" i="9" a="1"/>
  <c r="F21" i="9" a="1"/>
  <c r="BL22" i="9" a="1"/>
  <c r="BB27" i="9" a="1"/>
  <c r="AY27" i="9" a="1"/>
  <c r="BU20" i="9" a="1"/>
  <c r="K1122" i="22"/>
  <c r="BR20" i="9" a="1"/>
  <c r="CB25" i="9" a="1"/>
  <c r="CO28" i="9" a="1"/>
  <c r="K1616" i="22"/>
  <c r="AC24" i="9" a="1"/>
  <c r="AX21" i="9" a="1"/>
  <c r="AF24" i="9" a="1"/>
  <c r="AU21" i="9" a="1"/>
  <c r="AW20" i="9" a="1"/>
  <c r="CH28" i="9" a="1"/>
  <c r="AG21" i="9" a="1"/>
  <c r="BZ27" i="9" a="1"/>
  <c r="G26" i="9" a="1"/>
  <c r="AO28" i="9" a="1"/>
  <c r="L25" i="9" a="1"/>
  <c r="AZ24" i="9" a="1"/>
  <c r="Z28" i="9" a="1"/>
  <c r="J21" i="9" a="1"/>
  <c r="BO22" i="9" a="1"/>
  <c r="CP25" i="9" a="1"/>
  <c r="CJ23" i="9" a="1"/>
  <c r="AG24" i="9" a="1"/>
  <c r="O25" i="9" a="1"/>
  <c r="CD27" i="9" a="1"/>
  <c r="T26" i="9" a="1"/>
  <c r="BS25" i="9" a="1"/>
  <c r="O23" i="9" a="1"/>
  <c r="K856" i="22"/>
  <c r="AD29" i="9" a="1"/>
  <c r="CI29" i="9" a="1"/>
  <c r="AA29" i="9" a="1"/>
  <c r="AH29" i="9" a="1"/>
  <c r="AZ29" i="9" a="1"/>
  <c r="AI29" i="9" a="1"/>
  <c r="BJ29" i="9" a="1"/>
  <c r="AE29" i="9" a="1"/>
  <c r="Y29" i="9" a="1"/>
  <c r="BX29" i="9" a="1"/>
  <c r="BV29" i="9" a="1"/>
  <c r="BC29" i="9" a="1"/>
  <c r="BI22" i="9" a="1"/>
  <c r="BY23" i="9" a="1"/>
  <c r="CL24" i="9" a="1"/>
  <c r="BW27" i="9" a="1"/>
  <c r="AL21" i="9" a="1"/>
  <c r="BQ20" i="9" a="1"/>
  <c r="CF27" i="9" a="1"/>
  <c r="BT23" i="9" a="1"/>
  <c r="BX26" i="9" a="1"/>
  <c r="I26" i="9" a="1"/>
  <c r="CP20" i="9" a="1"/>
  <c r="CH22" i="9" a="1"/>
  <c r="AZ26" i="9" a="1"/>
  <c r="AT27" i="9" a="1"/>
  <c r="CG23" i="9" a="1"/>
  <c r="AY24" i="9" a="1"/>
  <c r="K894" i="22"/>
  <c r="AL20" i="9" a="1"/>
  <c r="BW21" i="9" a="1"/>
  <c r="V26" i="9" a="1"/>
  <c r="Y20" i="9" a="1"/>
  <c r="CG22" i="9" a="1"/>
  <c r="BO25" i="9" a="1"/>
  <c r="CB22" i="9" a="1"/>
  <c r="AK21" i="9" a="1"/>
  <c r="AP27" i="9" a="1"/>
  <c r="BM20" i="9" a="1"/>
  <c r="BX25" i="9" a="1"/>
  <c r="BA22" i="9" a="1"/>
  <c r="AN27" i="9" a="1"/>
  <c r="CA21" i="9" a="1"/>
  <c r="CA20" i="9" a="1"/>
  <c r="CE28" i="9" a="1"/>
  <c r="E22" i="9" a="1"/>
  <c r="K96" i="13"/>
  <c r="H20" i="9" a="1"/>
  <c r="BE21" i="9" a="1"/>
  <c r="V21" i="9" a="1"/>
  <c r="K438" i="22"/>
  <c r="AT22" i="9" a="1"/>
  <c r="AE27" i="9" a="1"/>
  <c r="CR22" i="9" a="1"/>
  <c r="BI23" i="9" a="1"/>
  <c r="BE26" i="9" a="1"/>
  <c r="R27" i="9" a="1"/>
  <c r="CL28" i="9" a="1"/>
  <c r="AA25" i="9" a="1"/>
  <c r="AA21" i="9" a="1"/>
  <c r="J27" i="9" a="1"/>
  <c r="CI27" i="9" a="1"/>
  <c r="CC26" i="9" a="1"/>
  <c r="BJ25" i="9" a="1"/>
  <c r="AS21" i="9" a="1"/>
  <c r="BX28" i="9" a="1"/>
  <c r="AE28" i="9" a="1"/>
  <c r="L20" i="9" a="1"/>
  <c r="I28" i="9" a="1"/>
  <c r="L24" i="9" a="1"/>
  <c r="I20" i="9" a="1"/>
  <c r="BV23" i="9" a="1"/>
  <c r="BZ22" i="9" a="1"/>
  <c r="BG22" i="9" a="1"/>
  <c r="AS20" i="9" a="1"/>
  <c r="S20" i="9" a="1"/>
  <c r="AH28" i="9" a="1"/>
  <c r="F23" i="9" a="1"/>
  <c r="BZ20" i="9" a="1"/>
  <c r="I22" i="9" a="1"/>
  <c r="AK22" i="9" a="1"/>
  <c r="AW28" i="9" a="1"/>
  <c r="AZ28" i="9" a="1"/>
  <c r="BO20" i="9" a="1"/>
  <c r="BK26" i="9" a="1"/>
  <c r="N27" i="9" a="1"/>
  <c r="K58" i="13"/>
  <c r="F25" i="9" a="1"/>
  <c r="K476" i="14"/>
  <c r="L23" i="9" a="1"/>
  <c r="M27" i="9" a="1"/>
  <c r="CL23" i="9" a="1"/>
  <c r="AT28" i="9" a="1"/>
  <c r="AI21" i="9" a="1"/>
  <c r="AN23" i="9" a="1"/>
  <c r="AP25" i="9" a="1"/>
  <c r="E25" i="9" a="1"/>
  <c r="AB25" i="9" a="1"/>
  <c r="CF21" i="9" a="1"/>
  <c r="CF25" i="9" a="1"/>
  <c r="BR26" i="9" a="1"/>
  <c r="AI22" i="9" a="1"/>
  <c r="BD22" i="9" a="1"/>
  <c r="K324" i="22"/>
  <c r="CC28" i="9" a="1"/>
  <c r="AU28" i="9" a="1"/>
  <c r="I21" i="9" a="1"/>
  <c r="CI22" i="9" a="1"/>
  <c r="S23" i="9" a="1"/>
  <c r="AU24" i="9" a="1"/>
  <c r="AT23" i="9" a="1"/>
  <c r="CL20" i="9" a="1"/>
  <c r="G23" i="9" a="1"/>
  <c r="BV24" i="9" a="1"/>
  <c r="AB24" i="9" a="1"/>
  <c r="AJ27" i="9" a="1"/>
  <c r="T20" i="9" a="1"/>
  <c r="K1388" i="22"/>
  <c r="CO27" i="9" a="1"/>
  <c r="CH25" i="9" a="1"/>
  <c r="AD22" i="9" a="1"/>
  <c r="BX27" i="9" a="1"/>
  <c r="K210" i="22"/>
  <c r="BB20" i="9" a="1"/>
  <c r="AB23" i="9" a="1"/>
  <c r="BD23" i="9" a="1"/>
  <c r="AY23" i="9" a="1"/>
  <c r="CO29" i="9" a="1"/>
  <c r="BM29" i="9" a="1"/>
  <c r="F29" i="9" a="1"/>
  <c r="AM29" i="9" a="1"/>
  <c r="AL29" i="9" a="1"/>
  <c r="AF29" i="9" a="1"/>
  <c r="BR29" i="9" a="1"/>
  <c r="BG29" i="9" a="1"/>
  <c r="BB29" i="9" a="1"/>
  <c r="BE29" i="9" a="1"/>
  <c r="BS29" i="9" a="1"/>
  <c r="CR29" i="9" a="1"/>
  <c r="BC28" i="9" a="1"/>
  <c r="BZ26" i="9" a="1"/>
  <c r="CK25" i="9" a="1"/>
  <c r="BN25" i="9" a="1"/>
  <c r="CC24" i="9" a="1"/>
  <c r="AW22" i="9" a="1"/>
  <c r="BS20" i="9" a="1"/>
  <c r="BV25" i="9" a="1"/>
  <c r="BD20" i="9" a="1"/>
  <c r="K324" i="14"/>
  <c r="CL26" i="9" a="1"/>
  <c r="BU27" i="9" a="1"/>
  <c r="K20" i="22"/>
  <c r="AA24" i="9" a="1"/>
  <c r="BG25" i="9" a="1"/>
  <c r="CC23" i="9" a="1"/>
  <c r="BJ27" i="9" a="1"/>
  <c r="AQ23" i="9" a="1"/>
  <c r="K324" i="15"/>
  <c r="BP21" i="9" a="1"/>
  <c r="O20" i="9" a="1"/>
  <c r="AM21" i="9" a="1"/>
  <c r="CN26" i="9" a="1"/>
  <c r="M24" i="9" a="1"/>
  <c r="E24" i="9" a="1"/>
  <c r="CM26" i="9" a="1"/>
  <c r="Q26" i="9" a="1"/>
  <c r="BU24" i="9" a="1"/>
  <c r="CA26" i="9" a="1"/>
  <c r="BI25" i="9" a="1"/>
  <c r="BA25" i="9" a="1"/>
  <c r="AD20" i="9" a="1"/>
  <c r="H23" i="9" a="1"/>
  <c r="CJ22" i="9" a="1"/>
  <c r="BP28" i="9" a="1"/>
  <c r="AE26" i="9" a="1"/>
  <c r="K210" i="5"/>
  <c r="BZ23" i="9" a="1"/>
  <c r="CF22" i="9" a="1"/>
  <c r="P25" i="9" a="1"/>
  <c r="AX28" i="9" a="1"/>
  <c r="T28" i="9" a="1"/>
  <c r="H25" i="9" a="1"/>
  <c r="AU20" i="9" a="1"/>
  <c r="BE23" i="9" a="1"/>
  <c r="AN28" i="9" a="1"/>
  <c r="AL26" i="9" a="1"/>
  <c r="AF21" i="9" a="1"/>
  <c r="K476" i="22"/>
  <c r="BT20" i="9" a="1"/>
  <c r="Q25" i="9" a="1"/>
  <c r="CH26" i="9" a="1"/>
  <c r="CD22" i="9" a="1"/>
  <c r="AO23" i="9" a="1"/>
  <c r="V22" i="9" a="1"/>
  <c r="BI21" i="9" a="1"/>
  <c r="BY20" i="9" a="1"/>
  <c r="AR23" i="9" a="1"/>
  <c r="BX24" i="9" a="1"/>
  <c r="E20" i="9" a="1"/>
  <c r="W24" i="9" a="1"/>
  <c r="BJ20" i="9" a="1"/>
  <c r="X25" i="9" a="1"/>
  <c r="CD25" i="9" a="1"/>
  <c r="AG27" i="9" a="1"/>
  <c r="AK24" i="9" a="1"/>
  <c r="P26" i="9" a="1"/>
  <c r="CF23" i="9" a="1"/>
  <c r="AS26" i="9" a="1"/>
  <c r="M20" i="9" a="1"/>
  <c r="V20" i="9" a="1"/>
  <c r="BK28" i="9" a="1"/>
  <c r="BD24" i="9" a="1"/>
  <c r="K1236" i="22"/>
  <c r="BP25" i="9" a="1"/>
  <c r="BE22" i="9" a="1"/>
  <c r="O28" i="9" a="1"/>
  <c r="AJ21" i="9" a="1"/>
  <c r="Q28" i="9" a="1"/>
  <c r="CJ20" i="9" a="1"/>
  <c r="AU23" i="9" a="1"/>
  <c r="Q24" i="9" a="1"/>
  <c r="K1350" i="22"/>
  <c r="AW27" i="9" a="1"/>
  <c r="R25" i="9" a="1"/>
  <c r="BJ23" i="9" a="1"/>
  <c r="CL25" i="9" a="1"/>
  <c r="CE27" i="9" a="1"/>
  <c r="CR27" i="9" a="1"/>
  <c r="AX23" i="9" a="1"/>
  <c r="AW25" i="9" a="1"/>
  <c r="AB28" i="9" a="1"/>
  <c r="K1730" i="22"/>
  <c r="CB23" i="9" a="1"/>
  <c r="AO22" i="9" a="1"/>
  <c r="AN25" i="9" a="1"/>
  <c r="AP28" i="9" a="1"/>
  <c r="BL21" i="9" a="1"/>
  <c r="BT25" i="9" a="1"/>
  <c r="K20" i="14"/>
  <c r="AP29" i="9" a="1"/>
  <c r="BW29" i="9" a="1"/>
  <c r="BZ29" i="9" a="1"/>
  <c r="CP29" i="9" a="1"/>
  <c r="CJ29" i="9" a="1"/>
  <c r="BQ29" i="9" a="1"/>
  <c r="V29" i="9" a="1"/>
  <c r="R29" i="9" a="1"/>
  <c r="G29" i="9" a="1"/>
  <c r="BA29" i="9" a="1"/>
  <c r="CE29" i="9" a="1"/>
  <c r="CC22" i="9" a="1"/>
  <c r="AE24" i="9" a="1"/>
  <c r="AH27" i="9" a="1"/>
  <c r="AP23" i="9" a="1"/>
  <c r="AQ22" i="9" a="1"/>
  <c r="AS23" i="9" a="1"/>
  <c r="BT26" i="9" a="1"/>
  <c r="AN26" i="9" a="1"/>
  <c r="BO27" i="9" a="1"/>
  <c r="AK27" i="9" a="1"/>
  <c r="BM23" i="9" a="1"/>
  <c r="F28" i="9" a="1"/>
  <c r="CB28" i="9" a="1"/>
  <c r="BW26" i="9" a="1"/>
  <c r="CO25" i="9" a="1"/>
  <c r="BY26" i="9" a="1"/>
  <c r="AO25" i="9" a="1"/>
  <c r="AC27" i="9" a="1"/>
  <c r="N21" i="9" a="1"/>
  <c r="BK20" i="9" a="1"/>
  <c r="CE21" i="9" a="1"/>
  <c r="CG25" i="9" a="1"/>
  <c r="I25" i="9" a="1"/>
  <c r="N22" i="9" a="1"/>
  <c r="BE28" i="9" a="1"/>
  <c r="W22" i="9" a="1"/>
  <c r="BP20" i="9" a="1"/>
  <c r="AI25" i="9" a="1"/>
  <c r="R21" i="9" a="1"/>
  <c r="AL25" i="9" a="1"/>
  <c r="CN23" i="9" a="1"/>
  <c r="AX26" i="9" a="1"/>
  <c r="K1806" i="22"/>
  <c r="CC21" i="9" a="1"/>
  <c r="CP27" i="9" a="1"/>
  <c r="AB27" i="9" a="1"/>
  <c r="AH21" i="9" a="1"/>
  <c r="BM21" i="9" a="1"/>
  <c r="P28" i="9" a="1"/>
  <c r="CC27" i="9" a="1"/>
  <c r="K58" i="14"/>
  <c r="AF20" i="9" a="1"/>
  <c r="AO21" i="9" a="1"/>
  <c r="BF27" i="9" a="1"/>
  <c r="AA23" i="9" a="1"/>
  <c r="U24" i="9" a="1"/>
  <c r="AJ25" i="9" a="1"/>
  <c r="AT26" i="9" a="1"/>
  <c r="AK20" i="9" a="1"/>
  <c r="BW25" i="9" a="1"/>
  <c r="BI26" i="9" a="1"/>
  <c r="BZ21" i="9" a="1"/>
  <c r="AD28" i="9" a="1"/>
  <c r="N28" i="9" a="1"/>
  <c r="W23" i="9" a="1"/>
  <c r="BH20" i="9" a="1"/>
  <c r="CJ25" i="9" a="1"/>
  <c r="X20" i="9" a="1"/>
  <c r="E26" i="9" a="1"/>
  <c r="K96" i="5"/>
  <c r="AH20" i="9" a="1"/>
  <c r="BO24" i="9" a="1"/>
  <c r="J25" i="9" a="1"/>
  <c r="CK21" i="9" a="1"/>
  <c r="U22" i="9" a="1"/>
  <c r="P27" i="9" a="1"/>
  <c r="G28" i="9" a="1"/>
  <c r="K1046" i="22"/>
  <c r="AD24" i="9" a="1"/>
  <c r="L26" i="9" a="1"/>
  <c r="CN28" i="9" a="1"/>
  <c r="BA23" i="9" a="1"/>
  <c r="CD24" i="9" a="1"/>
  <c r="J28" i="9" a="1"/>
  <c r="AM27" i="9" a="1"/>
  <c r="K248" i="14"/>
  <c r="BQ23" i="9" a="1"/>
  <c r="N26" i="9" a="1"/>
  <c r="CC25" i="9" a="1"/>
  <c r="Y21" i="9" a="1"/>
  <c r="BH28" i="9" a="1"/>
  <c r="AQ26" i="9" a="1"/>
  <c r="CH20" i="9" a="1"/>
  <c r="AJ28" i="9" a="1"/>
  <c r="CM22" i="9" a="1"/>
  <c r="BK25" i="9" a="1"/>
  <c r="AI20" i="9" a="1"/>
  <c r="CO22" i="9" a="1"/>
  <c r="K172" i="22"/>
  <c r="CE26" i="9" a="1"/>
  <c r="Z24" i="9" a="1"/>
  <c r="E27" i="9" a="1"/>
  <c r="Y24" i="9" a="1"/>
  <c r="CP28" i="9" a="1"/>
  <c r="AW26" i="9" a="1"/>
  <c r="Q27" i="9" a="1"/>
  <c r="CP22" i="9" a="1"/>
  <c r="CN22" i="9" a="1"/>
  <c r="CL27" i="9" a="1"/>
  <c r="AX24" i="9" a="1"/>
  <c r="CF26" i="9" a="1"/>
  <c r="T27" i="9" a="1"/>
  <c r="AM24" i="9" a="1"/>
  <c r="BF24" i="9" a="1"/>
  <c r="AZ22" i="9" a="1"/>
  <c r="AJ23" i="9" a="1"/>
  <c r="BZ25" i="9" a="1"/>
  <c r="BB23" i="9" a="1"/>
  <c r="BR25" i="9" a="1"/>
  <c r="BV22" i="9" a="1"/>
  <c r="K20" i="5"/>
  <c r="AX29" i="9" a="1"/>
  <c r="BD29" i="9" a="1"/>
  <c r="BP29" i="9" a="1"/>
  <c r="CH29" i="9" a="1"/>
  <c r="CM29" i="9" a="1"/>
  <c r="BY29" i="9" a="1"/>
  <c r="CG29" i="9" a="1"/>
  <c r="AB29" i="9" a="1"/>
  <c r="AQ29" i="9" a="1"/>
  <c r="P29" i="9" a="1"/>
  <c r="BH29" i="9" a="1"/>
  <c r="AG28" i="9" a="1"/>
  <c r="CA27" i="9" a="1"/>
  <c r="T21" i="9" a="1"/>
  <c r="R28" i="9" a="1"/>
  <c r="T22" i="9" a="1"/>
  <c r="BP23" i="9" a="1"/>
  <c r="BW28" i="9" a="1"/>
  <c r="CP23" i="9" a="1"/>
  <c r="K286" i="15"/>
  <c r="BH27" i="9" a="1"/>
  <c r="K210" i="15"/>
  <c r="BA20" i="9" a="1"/>
  <c r="BC23" i="9" a="1"/>
  <c r="AM22" i="9" a="1"/>
  <c r="K970" i="22"/>
  <c r="BY27" i="9" a="1"/>
  <c r="CM28" i="9" a="1"/>
  <c r="AV24" i="9" a="1"/>
  <c r="AK26" i="9" a="1"/>
  <c r="BP27" i="9" a="1"/>
  <c r="CJ26" i="9" a="1"/>
  <c r="AA27" i="9" a="1"/>
  <c r="BN23" i="9" a="1"/>
  <c r="BI20" i="9" a="1"/>
  <c r="J23" i="9" a="1"/>
  <c r="BR22" i="9" a="1"/>
  <c r="BU21" i="9" a="1"/>
  <c r="Y27" i="9" a="1"/>
  <c r="AU27" i="9" a="1"/>
  <c r="K134" i="18"/>
  <c r="BA27" i="9" a="1"/>
  <c r="CN20" i="9" a="1"/>
  <c r="AY22" i="9" a="1"/>
  <c r="K96" i="14"/>
  <c r="K58" i="22"/>
  <c r="AC20" i="9" a="1"/>
  <c r="K666" i="14"/>
  <c r="BN26" i="9" a="1"/>
  <c r="BV21" i="9" a="1"/>
  <c r="K1768" i="22"/>
  <c r="CE20" i="9" a="1"/>
  <c r="BV26" i="9" a="1"/>
  <c r="BA21" i="9" a="1"/>
  <c r="CC20" i="9" a="1"/>
  <c r="AW21" i="9" a="1"/>
  <c r="BB26" i="9" a="1"/>
  <c r="Z23" i="9" a="1"/>
  <c r="CE23" i="9" a="1"/>
  <c r="CR28" i="9" a="1"/>
  <c r="L22" i="9" a="1"/>
  <c r="BL27" i="9" a="1"/>
  <c r="BJ22" i="9" a="1"/>
  <c r="P21" i="9" a="1"/>
  <c r="K134" i="22"/>
  <c r="AI23" i="9" a="1"/>
  <c r="AM20" i="9" a="1"/>
  <c r="Q21" i="9" a="1"/>
  <c r="F22" i="9" a="1"/>
  <c r="Y26" i="9" a="1"/>
  <c r="BC22" i="9" a="1"/>
  <c r="K1426" i="22"/>
  <c r="AV23" i="9" a="1"/>
  <c r="BK21" i="9" a="1"/>
  <c r="BS28" i="9" a="1"/>
  <c r="K780" i="22"/>
  <c r="H29" i="9" a="1"/>
  <c r="BI29" i="9" a="1"/>
  <c r="AV29" i="9" a="1"/>
  <c r="BL29" i="9" a="1"/>
  <c r="CQ29" i="9" a="1"/>
  <c r="U29" i="9" a="1"/>
  <c r="X29" i="9" a="1"/>
  <c r="CC29" i="9" a="1"/>
  <c r="CL29" i="9" a="1"/>
  <c r="AT29" i="9" a="1"/>
  <c r="BT29" i="9" a="1"/>
  <c r="E29" i="9" a="1"/>
  <c r="BE20" i="9" a="1"/>
  <c r="AN22" i="9" a="1"/>
  <c r="AR27" i="9" a="1"/>
  <c r="AQ24" i="9" a="1"/>
  <c r="BU28" i="9" a="1"/>
  <c r="BL26" i="9" a="1"/>
  <c r="AD23" i="9" a="1"/>
  <c r="K25" i="9" a="1"/>
  <c r="CB20" i="9" a="1"/>
  <c r="AV25" i="9" a="1"/>
  <c r="H27" i="9" a="1"/>
  <c r="AX20" i="9" a="1"/>
  <c r="BP22" i="9" a="1"/>
  <c r="BQ27" i="9" a="1"/>
  <c r="Y25" i="9" a="1"/>
  <c r="AU26" i="9" a="1"/>
  <c r="BO23" i="9" a="1"/>
  <c r="K666" i="22"/>
  <c r="AJ20" i="9" a="1"/>
  <c r="M23" i="9" a="1"/>
  <c r="BI27" i="9" a="1"/>
  <c r="AI26" i="9" a="1"/>
  <c r="Z26" i="9" a="1"/>
  <c r="AC28" i="9" a="1"/>
  <c r="Y22" i="9" a="1"/>
  <c r="AN24" i="9" a="1"/>
  <c r="X28" i="9" a="1"/>
  <c r="BF26" i="9" a="1"/>
  <c r="BN22" i="9" a="1"/>
  <c r="F24" i="9" a="1"/>
  <c r="J24" i="9" a="1"/>
  <c r="AF25" i="9" a="1"/>
  <c r="P22" i="9" a="1"/>
  <c r="CR21" i="9" a="1"/>
  <c r="E28" i="9" a="1"/>
  <c r="CR23" i="9" a="1"/>
  <c r="CK27" i="9" a="1"/>
  <c r="K590" i="22"/>
  <c r="AH24" i="9" a="1"/>
  <c r="Q22" i="9" a="1"/>
  <c r="K438" i="14"/>
  <c r="BC20" i="9" a="1"/>
  <c r="AQ20" i="9" a="1"/>
  <c r="AZ20" i="9" a="1"/>
  <c r="X27" i="9" a="1"/>
  <c r="AM25" i="9" a="1"/>
  <c r="BB25" i="9" a="1"/>
  <c r="CQ26" i="9" a="1"/>
  <c r="X21" i="9" a="1"/>
  <c r="BG23" i="9" a="1"/>
  <c r="CL22" i="9" a="1"/>
  <c r="AE21" i="9" a="1"/>
  <c r="CF20" i="9" a="1"/>
  <c r="AU25" i="9" a="1"/>
  <c r="BS23" i="9" a="1"/>
  <c r="AJ24" i="9" a="1"/>
  <c r="K628" i="22"/>
  <c r="AO27" i="9" a="1"/>
  <c r="H28" i="9" a="1"/>
  <c r="K248" i="15"/>
  <c r="AA22" i="9" a="1"/>
  <c r="CN27" i="9" a="1"/>
  <c r="CN21" i="9" a="1"/>
  <c r="CD20" i="9" a="1"/>
  <c r="CI21" i="9" a="1"/>
  <c r="CL21" i="9" a="1"/>
  <c r="K1160" i="22"/>
  <c r="AC26" i="9" a="1"/>
  <c r="BG20" i="9" a="1"/>
  <c r="AY28" i="9" a="1"/>
  <c r="BR23" i="9" a="1"/>
  <c r="J20" i="9" a="1"/>
  <c r="K362" i="14"/>
  <c r="N23" i="9" a="1"/>
  <c r="AO24" i="9" a="1"/>
  <c r="BU25" i="9" a="1"/>
  <c r="BT27" i="9" a="1"/>
  <c r="AE23" i="9" a="1"/>
  <c r="CA28" i="9" a="1"/>
  <c r="AC25" i="9" a="1"/>
  <c r="AA28" i="9" a="1"/>
  <c r="AI24" i="9" a="1"/>
  <c r="AE22" i="9" a="1"/>
  <c r="AN20" i="9" a="1"/>
  <c r="CR26" i="9" a="1"/>
  <c r="BQ25" i="9" a="1"/>
  <c r="P24" i="9" a="1"/>
  <c r="K58" i="5"/>
  <c r="CI24" i="9" a="1"/>
  <c r="AR22" i="9" a="1"/>
  <c r="BL25" i="9" a="1"/>
  <c r="K26" i="9" a="1"/>
  <c r="T23" i="9" a="1"/>
  <c r="BK23" i="9" a="1"/>
  <c r="AQ25" i="9" a="1"/>
  <c r="CD29" i="9" a="1"/>
  <c r="AY29" i="9" a="1"/>
  <c r="Z27" i="9" a="1"/>
  <c r="CB26" i="9" a="1"/>
  <c r="W21" i="9" a="1"/>
  <c r="CQ24" i="9" a="1"/>
  <c r="BY21" i="9" a="1"/>
  <c r="AG23" i="9" a="1"/>
  <c r="BB21" i="9" a="1"/>
  <c r="BY28" i="9" a="1"/>
  <c r="T25" i="9" a="1"/>
  <c r="K1654" i="22"/>
  <c r="L21" i="9" a="1"/>
  <c r="K22" i="9" a="1"/>
  <c r="BU26" i="9" a="1"/>
  <c r="BY22" i="9" a="1"/>
  <c r="U23" i="9" a="1"/>
  <c r="K248" i="22"/>
  <c r="AI27" i="9" a="1"/>
  <c r="BN27" i="9" a="1"/>
  <c r="X23" i="9" a="1"/>
  <c r="BE24" i="9" a="1"/>
  <c r="N25" i="9" a="1"/>
  <c r="CQ22" i="9" a="1"/>
  <c r="BF20" i="9" a="1"/>
  <c r="BT28" i="9" a="1"/>
  <c r="BF25" i="9" a="1"/>
  <c r="AY26" i="9" a="1"/>
  <c r="BS24" i="9" a="1"/>
  <c r="CP21" i="9" a="1"/>
  <c r="BQ22" i="9" a="1"/>
  <c r="CO21" i="9" a="1"/>
  <c r="CQ23" i="9" a="1"/>
  <c r="AH22" i="9" a="1"/>
  <c r="K58" i="18"/>
  <c r="Y28" i="9" a="1"/>
  <c r="S21" i="9" a="1"/>
  <c r="AR25" i="9" a="1"/>
  <c r="G22" i="9" a="1"/>
  <c r="BC25" i="9" a="1"/>
  <c r="BO28" i="9" a="1"/>
  <c r="K28" i="9" a="1"/>
  <c r="CM20" i="9" a="1"/>
  <c r="J22" i="9" a="1"/>
  <c r="K20" i="9" a="1"/>
  <c r="BK24" i="9" a="1"/>
  <c r="BM28" i="9" a="1"/>
  <c r="K1502" i="22"/>
  <c r="AF23" i="9" a="1"/>
  <c r="AS27" i="9" a="1"/>
  <c r="CG21" i="9" a="1"/>
  <c r="CQ20" i="9" a="1"/>
  <c r="BD27" i="9" a="1"/>
  <c r="BX23" i="9" a="1"/>
  <c r="O27" i="9" a="1"/>
  <c r="H24" i="9" a="1"/>
  <c r="G27" i="9" a="1"/>
  <c r="K172" i="5"/>
  <c r="BP26" i="9" a="1"/>
  <c r="BH23" i="9" a="1"/>
  <c r="AW24" i="9" a="1"/>
  <c r="O24" i="9" a="1"/>
  <c r="K27" i="9" a="1"/>
  <c r="K932" i="22"/>
  <c r="U26" i="9" a="1"/>
  <c r="AD25" i="9" a="1"/>
  <c r="BN21" i="9" a="1"/>
  <c r="O26" i="9" a="1"/>
  <c r="F20" i="9" a="1"/>
  <c r="AL23" i="9" a="1"/>
  <c r="K96" i="18"/>
  <c r="G24" i="9" a="1"/>
  <c r="CA25" i="9" a="1"/>
  <c r="BY25" i="9" a="1"/>
  <c r="K134" i="5"/>
  <c r="J29" i="9" a="1"/>
  <c r="CF29" i="9" a="1"/>
  <c r="O29" i="9" a="1"/>
  <c r="W28" i="9" a="1"/>
  <c r="K552" i="14"/>
  <c r="I27" i="9" a="1"/>
  <c r="F26" i="9" a="1"/>
  <c r="BR24" i="9" a="1"/>
  <c r="K704" i="22"/>
  <c r="Q20" i="9" a="1"/>
  <c r="CG26" i="9" a="1"/>
  <c r="AC23" i="9" a="1"/>
  <c r="K96" i="22"/>
  <c r="K1540" i="22"/>
  <c r="AH23" i="9" a="1"/>
  <c r="AS28" i="9" a="1"/>
  <c r="I23" i="9" a="1"/>
  <c r="AR28" i="9" a="1"/>
  <c r="AP26" i="9" a="1"/>
  <c r="K1844" i="22"/>
  <c r="CQ28" i="9" a="1"/>
  <c r="R24" i="9" a="1"/>
  <c r="K590" i="14"/>
  <c r="N24" i="9" a="1"/>
  <c r="CB24" i="9" a="1"/>
  <c r="CP24" i="9" a="1"/>
  <c r="CO26" i="9" a="1"/>
  <c r="T24" i="9" a="1"/>
  <c r="R20" i="9" a="1"/>
  <c r="AM26" i="9" a="1"/>
  <c r="BW22" i="9" a="1"/>
  <c r="CE25" i="9" a="1"/>
  <c r="H21" i="9" a="1"/>
  <c r="BK27" i="9" a="1"/>
  <c r="CK20" i="9" a="1"/>
  <c r="CH23" i="9" a="1"/>
  <c r="AR20" i="9" a="1"/>
  <c r="K21" i="9" a="1"/>
  <c r="V23" i="9" a="1"/>
  <c r="K1274" i="22"/>
  <c r="BF29" i="9" a="1"/>
  <c r="CN29" i="9" a="1"/>
  <c r="N29" i="9" a="1"/>
  <c r="O22" i="9" a="1"/>
  <c r="K1692" i="22"/>
  <c r="BB28" i="9" a="1"/>
  <c r="AR21" i="9" a="1"/>
  <c r="AP22" i="9" a="1"/>
  <c r="K362" i="22"/>
  <c r="BA28" i="9" a="1"/>
  <c r="BM27" i="9" a="1"/>
  <c r="AW23" i="9" a="1"/>
  <c r="CD21" i="9" a="1"/>
  <c r="BV28" i="9" a="1"/>
  <c r="AG22" i="9" a="1"/>
  <c r="AO26" i="9" a="1"/>
  <c r="Z22" i="9" a="1"/>
  <c r="R22" i="9" a="1"/>
  <c r="CQ27" i="9" a="1"/>
  <c r="BU22" i="9" a="1"/>
  <c r="AE25" i="9" a="1"/>
  <c r="BH24" i="9" a="1"/>
  <c r="BM25" i="9" a="1"/>
  <c r="BX21" i="9" a="1"/>
  <c r="CG28" i="9" a="1"/>
  <c r="AI28" i="9" a="1"/>
  <c r="CQ21" i="9" a="1"/>
  <c r="K1464" i="22"/>
  <c r="BA24" i="9" a="1"/>
  <c r="M25" i="9" a="1"/>
  <c r="AN21" i="9" a="1"/>
  <c r="AM23" i="9" a="1"/>
  <c r="AL24" i="9" a="1"/>
  <c r="CE22" i="9" a="1"/>
  <c r="BS21" i="9" a="1"/>
  <c r="BG28" i="9" a="1"/>
  <c r="AZ23" i="9" a="1"/>
  <c r="AF22" i="9" a="1"/>
  <c r="S24" i="9" a="1"/>
  <c r="G20" i="9" a="1"/>
  <c r="CR25" i="9" a="1"/>
  <c r="CG27" i="9" a="1"/>
  <c r="AB20" i="9" a="1"/>
  <c r="V27" i="9" a="1"/>
  <c r="BV20" i="9" a="1"/>
  <c r="BD21" i="9" a="1"/>
  <c r="BF23" i="9" a="1"/>
  <c r="BL20" i="9" a="1"/>
  <c r="BM22" i="9" a="1"/>
  <c r="BH26" i="9" a="1"/>
  <c r="BR27" i="9" a="1"/>
  <c r="AL28" i="9" a="1"/>
  <c r="K210" i="14"/>
  <c r="AT21" i="9" a="1"/>
  <c r="AR26" i="9" a="1"/>
  <c r="AV21" i="9" a="1"/>
  <c r="AZ27" i="9" a="1"/>
  <c r="BH22" i="9" a="1"/>
  <c r="BK29" i="9" a="1"/>
  <c r="BQ28" i="9" a="1"/>
  <c r="AP24" i="9" a="1"/>
  <c r="BQ21" i="9" a="1"/>
  <c r="E23" i="9" a="1"/>
  <c r="CF28" i="9" a="1"/>
  <c r="CI28" i="9" a="1"/>
  <c r="M22" i="9" a="1"/>
  <c r="K1578" i="22"/>
  <c r="S27" i="9" a="1"/>
  <c r="AD21" i="9" a="1"/>
  <c r="AR24" i="9" a="1"/>
  <c r="CB21" i="9" a="1"/>
  <c r="CD26" i="9" a="1"/>
  <c r="BY24" i="9" a="1"/>
  <c r="L28" i="9" a="1"/>
  <c r="AS24" i="9" a="1"/>
  <c r="BD26" i="9" a="1"/>
  <c r="BD25" i="9" a="1"/>
  <c r="L27" i="9" a="1"/>
  <c r="AJ22" i="9" a="1"/>
  <c r="BQ24" i="9" a="1"/>
  <c r="AW29" i="9" a="1"/>
  <c r="AJ29" i="9" a="1"/>
  <c r="L29" i="9" a="1"/>
  <c r="BU23" i="9" a="1"/>
  <c r="CQ25" i="9" a="1"/>
  <c r="AD27" i="9" a="1"/>
  <c r="AV27" i="9" a="1"/>
  <c r="K400" i="22"/>
  <c r="K20" i="18"/>
  <c r="CA22" i="9" a="1"/>
  <c r="AU22" i="9" a="1"/>
  <c r="BG27" i="9" a="1"/>
  <c r="CP26" i="9" a="1"/>
  <c r="X26" i="9" a="1"/>
  <c r="AG26" i="9" a="1"/>
  <c r="BN28" i="9" a="1"/>
  <c r="CH27" i="9" a="1"/>
  <c r="AQ28" i="9" a="1"/>
  <c r="O21" i="9" a="1"/>
  <c r="AC22" i="9" a="1"/>
  <c r="AG20" i="9" a="1"/>
  <c r="CM21" i="9" a="1"/>
  <c r="V25" i="9" a="1"/>
  <c r="CR20" i="9" a="1"/>
  <c r="Z25" i="9" a="1"/>
  <c r="CN25" i="9" a="1"/>
  <c r="U21" i="9" a="1"/>
  <c r="BG24" i="9" a="1"/>
  <c r="K23" i="9" a="1"/>
  <c r="AV28" i="9" a="1"/>
  <c r="R26" i="9" a="1"/>
  <c r="K24" i="9" a="1"/>
  <c r="F27" i="9" a="1"/>
  <c r="K400" i="14"/>
  <c r="AX25" i="9" a="1"/>
  <c r="BO29" i="9" a="1"/>
  <c r="CK29" i="9" a="1"/>
  <c r="K514" i="22"/>
  <c r="CK23" i="9" a="1"/>
  <c r="AS22" i="9" a="1"/>
  <c r="AQ21" i="9" a="1"/>
  <c r="N20" i="9" a="1"/>
  <c r="AB22" i="9" a="1"/>
  <c r="BT24" i="9" a="1"/>
  <c r="M21" i="9" a="1"/>
  <c r="BZ28" i="9" a="1"/>
  <c r="AO20" i="9" a="1"/>
  <c r="X24" i="9" a="1"/>
  <c r="AP21" i="9" a="1"/>
  <c r="AA20" i="9" a="1"/>
  <c r="BB22" i="9" a="1"/>
  <c r="CF24" i="9" a="1"/>
  <c r="CM27" i="9" a="1"/>
  <c r="V28" i="9" a="1"/>
  <c r="AK29" i="9" a="1"/>
  <c r="BU29" i="9" a="1"/>
  <c r="W29" i="9" a="1"/>
  <c r="CJ27" i="9" a="1"/>
  <c r="K552" i="22"/>
  <c r="S28" i="9" a="1"/>
  <c r="G25" i="9" a="1"/>
  <c r="W25" i="9" a="1"/>
  <c r="AL22" i="9" a="1"/>
  <c r="AS25" i="9" a="1"/>
  <c r="CH24" i="9" a="1"/>
  <c r="P20" i="9" a="1"/>
  <c r="AF28" i="9" a="1"/>
  <c r="CK26" i="9" a="1"/>
  <c r="K1312" i="22"/>
  <c r="BG21" i="9" a="1"/>
  <c r="BI28" i="9" a="1"/>
  <c r="AZ25" i="9" a="1"/>
  <c r="CA23" i="9" a="1"/>
  <c r="BA26" i="9" a="1"/>
  <c r="AT20" i="9" a="1"/>
  <c r="S22" i="9" a="1"/>
  <c r="CH21" i="9" a="1"/>
  <c r="BC26" i="9" a="1"/>
  <c r="S25" i="9" a="1"/>
  <c r="CG24" i="9" a="1"/>
  <c r="CI20" i="9" a="1"/>
  <c r="AY20" i="9" a="1"/>
  <c r="U25" i="9" a="1"/>
  <c r="BO26" i="9" a="1"/>
  <c r="BL23" i="9" a="1"/>
  <c r="BT22" i="9" a="1"/>
  <c r="K1084" i="22"/>
  <c r="AY21" i="9" a="1"/>
  <c r="BS22" i="9" a="1"/>
  <c r="BX22" i="9" a="1"/>
  <c r="AK25" i="9" a="1"/>
  <c r="BO21" i="9" a="1"/>
  <c r="W26" i="9" a="1"/>
  <c r="AL27" i="9" a="1"/>
  <c r="CD23" i="9" a="1"/>
  <c r="BW24" i="9" a="1"/>
  <c r="BH21" i="9" a="1"/>
  <c r="V24" i="9" a="1"/>
  <c r="U20" i="9" a="1"/>
  <c r="BP24" i="9" a="1"/>
  <c r="K58" i="15"/>
  <c r="BN29" i="9" a="1"/>
  <c r="I29" i="9" a="1"/>
  <c r="Y23" i="9" a="1"/>
  <c r="K172" i="18"/>
  <c r="BW23" i="9" a="1"/>
  <c r="M26" i="9" a="1"/>
  <c r="P23" i="9" a="1"/>
  <c r="AB26" i="9" a="1"/>
  <c r="BM24" i="9" a="1"/>
  <c r="K514" i="14"/>
  <c r="BE27" i="9" a="1"/>
  <c r="W27" i="9" a="1"/>
  <c r="CJ24" i="9" a="1"/>
  <c r="CA24" i="9" a="1"/>
  <c r="Q23" i="9" a="1"/>
  <c r="BH25" i="9" a="1"/>
  <c r="AA26" i="9" a="1"/>
  <c r="BZ24" i="9" a="1"/>
  <c r="AF26" i="9" a="1"/>
  <c r="BD28" i="9" a="1"/>
  <c r="K1008" i="22"/>
  <c r="K704" i="14"/>
  <c r="CJ21" i="9" a="1"/>
  <c r="W20" i="9" a="1"/>
  <c r="K29" i="9" a="1"/>
  <c r="CI26" i="9" a="1"/>
  <c r="CJ28" i="9" a="1"/>
  <c r="M28" i="9" a="1"/>
  <c r="K628" i="14"/>
  <c r="M29" i="9" a="1"/>
  <c r="K172" i="15"/>
  <c r="K742" i="22"/>
  <c r="I24" i="9" a="1"/>
  <c r="G21" i="9" a="1"/>
  <c r="BS27" i="9" a="1"/>
  <c r="BQ26" i="9" a="1"/>
  <c r="R23" i="9" a="1"/>
  <c r="AV20" i="9" a="1"/>
  <c r="AJ26" i="9" a="1"/>
  <c r="AT24" i="9" a="1"/>
  <c r="CO23" i="9" a="1"/>
  <c r="BC24" i="9" a="1"/>
  <c r="AE20" i="9" a="1"/>
  <c r="K134" i="15"/>
  <c r="S26" i="9" a="1"/>
  <c r="BR21" i="9" a="1"/>
  <c r="AX27" i="9" a="1"/>
  <c r="AF27" i="9" a="1"/>
  <c r="AD26" i="9" a="1"/>
  <c r="K134" i="14"/>
  <c r="T29" i="9" a="1"/>
  <c r="BR28" i="9" a="1"/>
  <c r="CI23" i="9" a="1"/>
  <c r="AX22" i="9" a="1"/>
  <c r="BI24" i="9" a="1"/>
  <c r="Z20" i="9" a="1"/>
  <c r="BF21" i="9" a="1"/>
  <c r="E21" i="9" a="1"/>
  <c r="AG25" i="9" a="1"/>
  <c r="Z21" i="9" a="1"/>
  <c r="CD28" i="9" a="1"/>
  <c r="CM23" i="9" a="1"/>
  <c r="AQ27" i="9" a="1"/>
  <c r="H61" i="9" l="1"/>
  <c r="AB61" i="9"/>
  <c r="R61" i="9"/>
  <c r="I61" i="9"/>
  <c r="AO61" i="9"/>
  <c r="Z61" i="9"/>
  <c r="O61" i="9"/>
  <c r="AU61" i="9"/>
  <c r="AN61" i="9"/>
  <c r="AG61" i="9"/>
  <c r="K14" i="21"/>
  <c r="M61" i="9"/>
  <c r="AS61" i="9"/>
  <c r="AD61" i="9"/>
  <c r="S61" i="9"/>
  <c r="X61" i="9"/>
  <c r="W61" i="9"/>
  <c r="AJ61" i="9"/>
  <c r="AV61" i="9"/>
  <c r="AH61" i="9"/>
  <c r="AF61" i="9"/>
  <c r="U61" i="9"/>
  <c r="F61" i="9"/>
  <c r="AA61" i="9"/>
  <c r="P61" i="9"/>
  <c r="Y61" i="9"/>
  <c r="J61" i="9"/>
  <c r="AP61" i="9"/>
  <c r="AE61" i="9"/>
  <c r="T61" i="9"/>
  <c r="AW61" i="9"/>
  <c r="AL61" i="9"/>
  <c r="AR61" i="9"/>
  <c r="AC61" i="9"/>
  <c r="N61" i="9"/>
  <c r="AT61" i="9"/>
  <c r="AI61" i="9"/>
  <c r="E61" i="9"/>
  <c r="Q61" i="9"/>
  <c r="G61" i="9"/>
  <c r="AM61" i="9"/>
  <c r="L61" i="9"/>
  <c r="AK61" i="9"/>
  <c r="V61" i="9"/>
  <c r="K61" i="9"/>
  <c r="AQ61" i="9"/>
  <c r="BJ29" i="9"/>
  <c r="AG29" i="9"/>
  <c r="J29" i="9"/>
  <c r="BV29" i="9"/>
  <c r="AS29" i="9"/>
  <c r="K29" i="9"/>
  <c r="AQ29" i="9"/>
  <c r="BW29" i="9"/>
  <c r="P29" i="9"/>
  <c r="AV29" i="9"/>
  <c r="CB29" i="9"/>
  <c r="CG29" i="9"/>
  <c r="DC12" i="19" s="1"/>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AD29" i="9"/>
  <c r="CQ29" i="9"/>
  <c r="BM29" i="9"/>
  <c r="AP29" i="9"/>
  <c r="M29" i="9"/>
  <c r="BY29" i="9"/>
  <c r="AA29" i="9"/>
  <c r="BG29" i="9"/>
  <c r="CN29" i="9"/>
  <c r="AF29" i="9"/>
  <c r="BL29" i="9"/>
  <c r="AL29" i="9"/>
  <c r="I29" i="9"/>
  <c r="BU29" i="9"/>
  <c r="AX29" i="9"/>
  <c r="U29" i="9"/>
  <c r="CH29" i="9"/>
  <c r="AE29" i="9"/>
  <c r="BK29" i="9"/>
  <c r="CR29" i="9"/>
  <c r="AJ29" i="9"/>
  <c r="BP29" i="9"/>
  <c r="AT29" i="9"/>
  <c r="Q29" i="9"/>
  <c r="CC29" i="9"/>
  <c r="BF29" i="9"/>
  <c r="AC29" i="9"/>
  <c r="CP29" i="9"/>
  <c r="AI29" i="9"/>
  <c r="BO29" i="9"/>
  <c r="H29" i="9"/>
  <c r="AN29" i="9"/>
  <c r="BT29" i="9"/>
  <c r="BB29" i="9"/>
  <c r="Y29" i="9"/>
  <c r="CL29" i="9"/>
  <c r="BN29" i="9"/>
  <c r="AK29" i="9"/>
  <c r="G29" i="9"/>
  <c r="AM29" i="9"/>
  <c r="BS29" i="9"/>
  <c r="L29" i="9"/>
  <c r="AR29" i="9"/>
  <c r="BX29" i="9"/>
  <c r="T28" i="9"/>
  <c r="X28" i="9"/>
  <c r="AW28" i="9"/>
  <c r="F28" i="9"/>
  <c r="Q28" i="9"/>
  <c r="CC28" i="9"/>
  <c r="BH28" i="9"/>
  <c r="AC28" i="9"/>
  <c r="CP28" i="9"/>
  <c r="BL28" i="9"/>
  <c r="V28" i="9"/>
  <c r="BB28" i="9"/>
  <c r="CI28" i="9"/>
  <c r="AA28" i="9"/>
  <c r="BG28" i="9"/>
  <c r="CN28" i="9"/>
  <c r="CG28" i="9"/>
  <c r="DC11" i="19" s="1"/>
  <c r="AO28" i="9"/>
  <c r="BN28" i="9"/>
  <c r="AB28" i="9"/>
  <c r="BW28" i="9"/>
  <c r="Y28" i="9"/>
  <c r="CL28" i="9"/>
  <c r="BP28" i="9"/>
  <c r="AK28" i="9"/>
  <c r="H28" i="9"/>
  <c r="BT28" i="9"/>
  <c r="Z28" i="9"/>
  <c r="BF28" i="9"/>
  <c r="CM28" i="9"/>
  <c r="AE28" i="9"/>
  <c r="BK28" i="9"/>
  <c r="CR28" i="9"/>
  <c r="CF28" i="9"/>
  <c r="BS28" i="9"/>
  <c r="CO28" i="9"/>
  <c r="AL28" i="9"/>
  <c r="AG28" i="9"/>
  <c r="L28" i="9"/>
  <c r="BX28" i="9"/>
  <c r="AS28" i="9"/>
  <c r="P28" i="9"/>
  <c r="CB28" i="9"/>
  <c r="AD28" i="9"/>
  <c r="BJ28" i="9"/>
  <c r="CQ28" i="9"/>
  <c r="AI28" i="9"/>
  <c r="BO28" i="9"/>
  <c r="CK28" i="9"/>
  <c r="AQ28" i="9"/>
  <c r="AH28" i="9"/>
  <c r="K28" i="9"/>
  <c r="BE28" i="9"/>
  <c r="AJ28" i="9"/>
  <c r="E28" i="9"/>
  <c r="BQ28" i="9"/>
  <c r="AN28" i="9"/>
  <c r="J28" i="9"/>
  <c r="AP28" i="9"/>
  <c r="BV28" i="9"/>
  <c r="O28" i="9"/>
  <c r="AU28" i="9"/>
  <c r="CA28" i="9"/>
  <c r="G28" i="9"/>
  <c r="AF28" i="9"/>
  <c r="BM28" i="9"/>
  <c r="AR28" i="9"/>
  <c r="M28" i="9"/>
  <c r="BY28" i="9"/>
  <c r="AV28" i="9"/>
  <c r="N28" i="9"/>
  <c r="AT28" i="9"/>
  <c r="BZ28" i="9"/>
  <c r="S28" i="9"/>
  <c r="AY28" i="9"/>
  <c r="CE28" i="9"/>
  <c r="BA28" i="9"/>
  <c r="AM28" i="9"/>
  <c r="BI28" i="9"/>
  <c r="BR28" i="9"/>
  <c r="I28" i="9"/>
  <c r="BU28" i="9"/>
  <c r="AZ28" i="9"/>
  <c r="U28" i="9"/>
  <c r="CH28" i="9"/>
  <c r="BD28" i="9"/>
  <c r="R28" i="9"/>
  <c r="AX28" i="9"/>
  <c r="CD28" i="9"/>
  <c r="W28" i="9"/>
  <c r="BC28" i="9"/>
  <c r="CJ28" i="9"/>
  <c r="AT27" i="9"/>
  <c r="BP27" i="9"/>
  <c r="AM27" i="9"/>
  <c r="H27" i="9"/>
  <c r="BT27" i="9"/>
  <c r="AY27" i="9"/>
  <c r="M27" i="9"/>
  <c r="AS27" i="9"/>
  <c r="BY27" i="9"/>
  <c r="R27" i="9"/>
  <c r="AX27" i="9"/>
  <c r="CD27" i="9"/>
  <c r="CG27" i="9"/>
  <c r="DC10" i="19" s="1"/>
  <c r="BH27" i="9"/>
  <c r="N27" i="9"/>
  <c r="L27" i="9"/>
  <c r="BX27" i="9"/>
  <c r="AU27" i="9"/>
  <c r="P27" i="9"/>
  <c r="CB27" i="9"/>
  <c r="BG27" i="9"/>
  <c r="Q27" i="9"/>
  <c r="AW27" i="9"/>
  <c r="CC27" i="9"/>
  <c r="V27" i="9"/>
  <c r="BB27" i="9"/>
  <c r="CI27" i="9"/>
  <c r="AE27" i="9"/>
  <c r="BU27" i="9"/>
  <c r="T27" i="9"/>
  <c r="CF27" i="9"/>
  <c r="BC27" i="9"/>
  <c r="X27" i="9"/>
  <c r="CK27" i="9"/>
  <c r="BO27" i="9"/>
  <c r="U27" i="9"/>
  <c r="BA27" i="9"/>
  <c r="CH27" i="9"/>
  <c r="Z27" i="9"/>
  <c r="BF27" i="9"/>
  <c r="CM27" i="9"/>
  <c r="CR27" i="9"/>
  <c r="I27" i="9"/>
  <c r="AB27" i="9"/>
  <c r="CO27" i="9"/>
  <c r="BK27" i="9"/>
  <c r="AF27" i="9"/>
  <c r="K27" i="9"/>
  <c r="BW27" i="9"/>
  <c r="Y27" i="9"/>
  <c r="BE27" i="9"/>
  <c r="CL27" i="9"/>
  <c r="AD27" i="9"/>
  <c r="BJ27" i="9"/>
  <c r="CQ27" i="9"/>
  <c r="BL27" i="9"/>
  <c r="AO27" i="9"/>
  <c r="AJ27" i="9"/>
  <c r="G27" i="9"/>
  <c r="BS27" i="9"/>
  <c r="AN27" i="9"/>
  <c r="S27" i="9"/>
  <c r="CE27" i="9"/>
  <c r="AC27" i="9"/>
  <c r="BI27" i="9"/>
  <c r="CP27" i="9"/>
  <c r="AH27" i="9"/>
  <c r="BN27" i="9"/>
  <c r="AQ27" i="9"/>
  <c r="BZ27" i="9"/>
  <c r="AR27" i="9"/>
  <c r="O27" i="9"/>
  <c r="CA27" i="9"/>
  <c r="AV27" i="9"/>
  <c r="AA27" i="9"/>
  <c r="CN27" i="9"/>
  <c r="AG27" i="9"/>
  <c r="BM27" i="9"/>
  <c r="F27" i="9"/>
  <c r="AL27" i="9"/>
  <c r="BR27" i="9"/>
  <c r="AZ27" i="9"/>
  <c r="W27" i="9"/>
  <c r="CJ27" i="9"/>
  <c r="BD27" i="9"/>
  <c r="AI27" i="9"/>
  <c r="E27" i="9"/>
  <c r="AK27" i="9"/>
  <c r="BQ27" i="9"/>
  <c r="J27" i="9"/>
  <c r="AP27" i="9"/>
  <c r="BV27" i="9"/>
  <c r="AU26" i="9"/>
  <c r="R26" i="9"/>
  <c r="CD26" i="9"/>
  <c r="BG26" i="9"/>
  <c r="AD26" i="9"/>
  <c r="CQ26" i="9"/>
  <c r="AJ26" i="9"/>
  <c r="BP26" i="9"/>
  <c r="I26" i="9"/>
  <c r="AO26" i="9"/>
  <c r="BU26" i="9"/>
  <c r="BC26" i="9"/>
  <c r="Z26" i="9"/>
  <c r="CM26" i="9"/>
  <c r="BO26" i="9"/>
  <c r="AL26" i="9"/>
  <c r="H26" i="9"/>
  <c r="AN26" i="9"/>
  <c r="BT26" i="9"/>
  <c r="M26" i="9"/>
  <c r="AS26" i="9"/>
  <c r="BY26" i="9"/>
  <c r="BK26" i="9"/>
  <c r="AH26" i="9"/>
  <c r="K26" i="9"/>
  <c r="BW26" i="9"/>
  <c r="AT26" i="9"/>
  <c r="L26" i="9"/>
  <c r="AR26" i="9"/>
  <c r="BX26" i="9"/>
  <c r="Q26" i="9"/>
  <c r="AW26" i="9"/>
  <c r="CC26" i="9"/>
  <c r="G26" i="9"/>
  <c r="BS26" i="9"/>
  <c r="AP26" i="9"/>
  <c r="S26" i="9"/>
  <c r="CE26" i="9"/>
  <c r="BB26" i="9"/>
  <c r="P26" i="9"/>
  <c r="AV26" i="9"/>
  <c r="CB26" i="9"/>
  <c r="U26" i="9"/>
  <c r="BA26" i="9"/>
  <c r="CH26" i="9"/>
  <c r="CG26" i="9"/>
  <c r="DC9" i="19" s="1"/>
  <c r="O26" i="9"/>
  <c r="CA26" i="9"/>
  <c r="AX26" i="9"/>
  <c r="AA26" i="9"/>
  <c r="CN26" i="9"/>
  <c r="BJ26" i="9"/>
  <c r="T26" i="9"/>
  <c r="AZ26" i="9"/>
  <c r="CF26" i="9"/>
  <c r="Y26" i="9"/>
  <c r="BE26" i="9"/>
  <c r="CL26" i="9"/>
  <c r="W26" i="9"/>
  <c r="CJ26" i="9"/>
  <c r="BF26" i="9"/>
  <c r="AI26" i="9"/>
  <c r="F26" i="9"/>
  <c r="BR26" i="9"/>
  <c r="X26" i="9"/>
  <c r="BD26" i="9"/>
  <c r="CK26" i="9"/>
  <c r="AC26" i="9"/>
  <c r="BI26" i="9"/>
  <c r="CP26" i="9"/>
  <c r="AE26" i="9"/>
  <c r="CR26" i="9"/>
  <c r="BN26" i="9"/>
  <c r="AQ26" i="9"/>
  <c r="N26" i="9"/>
  <c r="BZ26" i="9"/>
  <c r="AB26" i="9"/>
  <c r="BH26" i="9"/>
  <c r="CO26" i="9"/>
  <c r="AG26" i="9"/>
  <c r="BM26" i="9"/>
  <c r="AM26" i="9"/>
  <c r="J26" i="9"/>
  <c r="BV26" i="9"/>
  <c r="AY26" i="9"/>
  <c r="V26" i="9"/>
  <c r="CI26" i="9"/>
  <c r="AF26" i="9"/>
  <c r="BL26" i="9"/>
  <c r="E26" i="9"/>
  <c r="AK26" i="9"/>
  <c r="BQ26" i="9"/>
  <c r="BO25" i="9"/>
  <c r="AP25" i="9"/>
  <c r="M25" i="9"/>
  <c r="BY25" i="9"/>
  <c r="AT25" i="9"/>
  <c r="Q25" i="9"/>
  <c r="CC25" i="9"/>
  <c r="AE25" i="9"/>
  <c r="BK25" i="9"/>
  <c r="CR25" i="9"/>
  <c r="AJ25" i="9"/>
  <c r="BP25" i="9"/>
  <c r="CG25" i="9"/>
  <c r="DC8" i="19" s="1"/>
  <c r="CL25" i="9"/>
  <c r="BF25" i="9"/>
  <c r="AC25" i="9"/>
  <c r="CP25" i="9"/>
  <c r="BJ25" i="9"/>
  <c r="AG25" i="9"/>
  <c r="G25" i="9"/>
  <c r="AM25" i="9"/>
  <c r="BS25" i="9"/>
  <c r="L25" i="9"/>
  <c r="AR25" i="9"/>
  <c r="BX25" i="9"/>
  <c r="CH25" i="9"/>
  <c r="Y25" i="9"/>
  <c r="AN25" i="9"/>
  <c r="BN25" i="9"/>
  <c r="AK25" i="9"/>
  <c r="F25" i="9"/>
  <c r="BR25" i="9"/>
  <c r="AO25" i="9"/>
  <c r="K25" i="9"/>
  <c r="AQ25" i="9"/>
  <c r="BW25" i="9"/>
  <c r="P25" i="9"/>
  <c r="AV25" i="9"/>
  <c r="CB25" i="9"/>
  <c r="U25" i="9"/>
  <c r="H25" i="9"/>
  <c r="J25" i="9"/>
  <c r="BV25" i="9"/>
  <c r="AS25" i="9"/>
  <c r="N25" i="9"/>
  <c r="BZ25" i="9"/>
  <c r="AW25" i="9"/>
  <c r="O25" i="9"/>
  <c r="AU25" i="9"/>
  <c r="CA25" i="9"/>
  <c r="T25" i="9"/>
  <c r="AZ25" i="9"/>
  <c r="CF25" i="9"/>
  <c r="R25" i="9"/>
  <c r="CD25" i="9"/>
  <c r="BA25" i="9"/>
  <c r="V25" i="9"/>
  <c r="CI25" i="9"/>
  <c r="BE25" i="9"/>
  <c r="S25" i="9"/>
  <c r="AY25" i="9"/>
  <c r="CE25" i="9"/>
  <c r="X25" i="9"/>
  <c r="BD25" i="9"/>
  <c r="CK25" i="9"/>
  <c r="AX25" i="9"/>
  <c r="Z25" i="9"/>
  <c r="CM25" i="9"/>
  <c r="BI25" i="9"/>
  <c r="AD25" i="9"/>
  <c r="CQ25" i="9"/>
  <c r="BM25" i="9"/>
  <c r="W25" i="9"/>
  <c r="BC25" i="9"/>
  <c r="CJ25" i="9"/>
  <c r="AB25" i="9"/>
  <c r="BH25" i="9"/>
  <c r="CO25" i="9"/>
  <c r="BB25" i="9"/>
  <c r="AI25" i="9"/>
  <c r="BT25" i="9"/>
  <c r="AH25" i="9"/>
  <c r="E25" i="9"/>
  <c r="BQ25" i="9"/>
  <c r="AL25" i="9"/>
  <c r="I25" i="9"/>
  <c r="BU25" i="9"/>
  <c r="AA25" i="9"/>
  <c r="BG25" i="9"/>
  <c r="CN25" i="9"/>
  <c r="AF25" i="9"/>
  <c r="BL25" i="9"/>
  <c r="CB24" i="9"/>
  <c r="K24" i="9"/>
  <c r="E24" i="9"/>
  <c r="BQ24" i="9"/>
  <c r="AN24" i="9"/>
  <c r="Q24" i="9"/>
  <c r="CC24" i="9"/>
  <c r="BH24" i="9"/>
  <c r="R24" i="9"/>
  <c r="AX24" i="9"/>
  <c r="CD24" i="9"/>
  <c r="W24" i="9"/>
  <c r="BC24" i="9"/>
  <c r="CJ24" i="9"/>
  <c r="BY24" i="9"/>
  <c r="Y24" i="9"/>
  <c r="BP24" i="9"/>
  <c r="BB24" i="9"/>
  <c r="AA24" i="9"/>
  <c r="CN24" i="9"/>
  <c r="M24" i="9"/>
  <c r="AV24" i="9"/>
  <c r="CL24" i="9"/>
  <c r="V24" i="9"/>
  <c r="CI24" i="9"/>
  <c r="BG24" i="9"/>
  <c r="U24" i="9"/>
  <c r="CH24" i="9"/>
  <c r="BD24" i="9"/>
  <c r="AG24" i="9"/>
  <c r="L24" i="9"/>
  <c r="BX24" i="9"/>
  <c r="Z24" i="9"/>
  <c r="BF24" i="9"/>
  <c r="CM24" i="9"/>
  <c r="AE24" i="9"/>
  <c r="BK24" i="9"/>
  <c r="CR24" i="9"/>
  <c r="AC24" i="9"/>
  <c r="CP24" i="9"/>
  <c r="BL24" i="9"/>
  <c r="AO24" i="9"/>
  <c r="T24" i="9"/>
  <c r="CF24" i="9"/>
  <c r="AD24" i="9"/>
  <c r="BJ24" i="9"/>
  <c r="CQ24" i="9"/>
  <c r="AI24" i="9"/>
  <c r="BO24" i="9"/>
  <c r="AK24" i="9"/>
  <c r="H24" i="9"/>
  <c r="BT24" i="9"/>
  <c r="AW24" i="9"/>
  <c r="AB24" i="9"/>
  <c r="CO24" i="9"/>
  <c r="AH24" i="9"/>
  <c r="BN24" i="9"/>
  <c r="G24" i="9"/>
  <c r="AM24" i="9"/>
  <c r="BS24" i="9"/>
  <c r="BR24" i="9"/>
  <c r="P24" i="9"/>
  <c r="BE24" i="9"/>
  <c r="F24" i="9"/>
  <c r="AQ24" i="9"/>
  <c r="BA24" i="9"/>
  <c r="X24" i="9"/>
  <c r="CK24" i="9"/>
  <c r="BM24" i="9"/>
  <c r="AR24" i="9"/>
  <c r="J24" i="9"/>
  <c r="AP24" i="9"/>
  <c r="BV24" i="9"/>
  <c r="O24" i="9"/>
  <c r="AU24" i="9"/>
  <c r="CA24" i="9"/>
  <c r="CG24" i="9"/>
  <c r="DC7" i="19" s="1"/>
  <c r="AS24" i="9"/>
  <c r="AJ24" i="9"/>
  <c r="AL24" i="9"/>
  <c r="BW24" i="9"/>
  <c r="BI24" i="9"/>
  <c r="AF24" i="9"/>
  <c r="I24" i="9"/>
  <c r="BU24" i="9"/>
  <c r="AZ24" i="9"/>
  <c r="N24" i="9"/>
  <c r="AT24" i="9"/>
  <c r="BZ24" i="9"/>
  <c r="S24" i="9"/>
  <c r="AY24" i="9"/>
  <c r="CE24" i="9"/>
  <c r="CL23" i="9"/>
  <c r="AF23" i="9"/>
  <c r="K23" i="9"/>
  <c r="BW23" i="9"/>
  <c r="AZ23" i="9"/>
  <c r="W23" i="9"/>
  <c r="CJ23" i="9"/>
  <c r="AC23" i="9"/>
  <c r="BI23" i="9"/>
  <c r="CP23" i="9"/>
  <c r="AH23" i="9"/>
  <c r="BN23" i="9"/>
  <c r="CK23" i="9"/>
  <c r="BE23" i="9"/>
  <c r="AN23" i="9"/>
  <c r="S23" i="9"/>
  <c r="CE23" i="9"/>
  <c r="BH23" i="9"/>
  <c r="AE23" i="9"/>
  <c r="CR23" i="9"/>
  <c r="AG23" i="9"/>
  <c r="BM23" i="9"/>
  <c r="F23" i="9"/>
  <c r="AL23" i="9"/>
  <c r="BR23" i="9"/>
  <c r="CG23" i="9"/>
  <c r="DC6" i="19" s="1"/>
  <c r="Y23" i="9"/>
  <c r="AV23" i="9"/>
  <c r="AA23" i="9"/>
  <c r="CN23" i="9"/>
  <c r="BP23" i="9"/>
  <c r="AM23" i="9"/>
  <c r="E23" i="9"/>
  <c r="AK23" i="9"/>
  <c r="BQ23" i="9"/>
  <c r="J23" i="9"/>
  <c r="AP23" i="9"/>
  <c r="BV23" i="9"/>
  <c r="AR23" i="9"/>
  <c r="AD23" i="9"/>
  <c r="BD23" i="9"/>
  <c r="AI23" i="9"/>
  <c r="L23" i="9"/>
  <c r="BX23" i="9"/>
  <c r="AU23" i="9"/>
  <c r="I23" i="9"/>
  <c r="AO23" i="9"/>
  <c r="BU23" i="9"/>
  <c r="N23" i="9"/>
  <c r="AT23" i="9"/>
  <c r="BZ23" i="9"/>
  <c r="O23" i="9"/>
  <c r="BJ23" i="9"/>
  <c r="BL23" i="9"/>
  <c r="AQ23" i="9"/>
  <c r="T23" i="9"/>
  <c r="CF23" i="9"/>
  <c r="BC23" i="9"/>
  <c r="M23" i="9"/>
  <c r="AS23" i="9"/>
  <c r="BY23" i="9"/>
  <c r="R23" i="9"/>
  <c r="AX23" i="9"/>
  <c r="CD23" i="9"/>
  <c r="BO23" i="9"/>
  <c r="CQ23" i="9"/>
  <c r="H23" i="9"/>
  <c r="BT23" i="9"/>
  <c r="AY23" i="9"/>
  <c r="AB23" i="9"/>
  <c r="CO23" i="9"/>
  <c r="BK23" i="9"/>
  <c r="Q23" i="9"/>
  <c r="AW23" i="9"/>
  <c r="CC23" i="9"/>
  <c r="V23" i="9"/>
  <c r="BB23" i="9"/>
  <c r="CI23" i="9"/>
  <c r="X23" i="9"/>
  <c r="CA23" i="9"/>
  <c r="P23" i="9"/>
  <c r="CB23" i="9"/>
  <c r="BG23" i="9"/>
  <c r="AJ23" i="9"/>
  <c r="G23" i="9"/>
  <c r="BS23" i="9"/>
  <c r="U23" i="9"/>
  <c r="BA23" i="9"/>
  <c r="CH23" i="9"/>
  <c r="Z23" i="9"/>
  <c r="BF23" i="9"/>
  <c r="CM23" i="9"/>
  <c r="AL22" i="9"/>
  <c r="AP22" i="9"/>
  <c r="AR22" i="9"/>
  <c r="AW22" i="9"/>
  <c r="CJ22" i="9"/>
  <c r="CF22" i="9"/>
  <c r="BO22" i="9"/>
  <c r="G22" i="9"/>
  <c r="BS22" i="9"/>
  <c r="L22" i="9"/>
  <c r="BX22" i="9"/>
  <c r="Q22" i="9"/>
  <c r="CC22" i="9"/>
  <c r="K22" i="9"/>
  <c r="BW22" i="9"/>
  <c r="AT22" i="9"/>
  <c r="O22" i="9"/>
  <c r="CA22" i="9"/>
  <c r="AX22" i="9"/>
  <c r="P22" i="9"/>
  <c r="AV22" i="9"/>
  <c r="CB22" i="9"/>
  <c r="U22" i="9"/>
  <c r="BA22" i="9"/>
  <c r="CH22" i="9"/>
  <c r="BF22" i="9"/>
  <c r="Y22" i="9"/>
  <c r="CG22" i="9"/>
  <c r="DC5" i="19" s="1"/>
  <c r="CE22" i="9"/>
  <c r="BE22" i="9"/>
  <c r="CR22" i="9"/>
  <c r="CK22" i="9"/>
  <c r="AI22" i="9"/>
  <c r="F22" i="9"/>
  <c r="BR22" i="9"/>
  <c r="AM22" i="9"/>
  <c r="J22" i="9"/>
  <c r="BV22" i="9"/>
  <c r="AB22" i="9"/>
  <c r="BH22" i="9"/>
  <c r="CO22" i="9"/>
  <c r="AG22" i="9"/>
  <c r="BM22" i="9"/>
  <c r="W22" i="9"/>
  <c r="AZ22" i="9"/>
  <c r="AA22" i="9"/>
  <c r="AE22" i="9"/>
  <c r="BD22" i="9"/>
  <c r="AC22" i="9"/>
  <c r="AQ22" i="9"/>
  <c r="N22" i="9"/>
  <c r="BZ22" i="9"/>
  <c r="AU22" i="9"/>
  <c r="R22" i="9"/>
  <c r="CD22" i="9"/>
  <c r="AF22" i="9"/>
  <c r="BL22" i="9"/>
  <c r="E22" i="9"/>
  <c r="AK22" i="9"/>
  <c r="BQ22" i="9"/>
  <c r="S22" i="9"/>
  <c r="CL22" i="9"/>
  <c r="BJ22" i="9"/>
  <c r="BN22" i="9"/>
  <c r="BI22" i="9"/>
  <c r="AY22" i="9"/>
  <c r="V22" i="9"/>
  <c r="CI22" i="9"/>
  <c r="BC22" i="9"/>
  <c r="Z22" i="9"/>
  <c r="CM22" i="9"/>
  <c r="AJ22" i="9"/>
  <c r="BP22" i="9"/>
  <c r="I22" i="9"/>
  <c r="AO22" i="9"/>
  <c r="BU22" i="9"/>
  <c r="BB22" i="9"/>
  <c r="T22" i="9"/>
  <c r="CN22" i="9"/>
  <c r="X22" i="9"/>
  <c r="CP22" i="9"/>
  <c r="BG22" i="9"/>
  <c r="AD22" i="9"/>
  <c r="CQ22" i="9"/>
  <c r="BK22" i="9"/>
  <c r="AH22" i="9"/>
  <c r="H22" i="9"/>
  <c r="AN22" i="9"/>
  <c r="BT22" i="9"/>
  <c r="M22" i="9"/>
  <c r="AS22" i="9"/>
  <c r="BY22" i="9"/>
  <c r="AO21" i="9"/>
  <c r="CD21" i="9"/>
  <c r="CF21" i="9"/>
  <c r="N21" i="9"/>
  <c r="BZ21" i="9"/>
  <c r="AW21" i="9"/>
  <c r="Z21" i="9"/>
  <c r="CM21" i="9"/>
  <c r="BI21" i="9"/>
  <c r="S21" i="9"/>
  <c r="AY21" i="9"/>
  <c r="CE21" i="9"/>
  <c r="X21" i="9"/>
  <c r="BD21" i="9"/>
  <c r="CK21" i="9"/>
  <c r="CG21" i="9"/>
  <c r="DC4" i="19" s="1"/>
  <c r="BA21" i="9"/>
  <c r="V21" i="9"/>
  <c r="CI21" i="9"/>
  <c r="BE21" i="9"/>
  <c r="AH21" i="9"/>
  <c r="E21" i="9"/>
  <c r="BQ21" i="9"/>
  <c r="W21" i="9"/>
  <c r="BC21" i="9"/>
  <c r="CJ21" i="9"/>
  <c r="AB21" i="9"/>
  <c r="BH21" i="9"/>
  <c r="CO21" i="9"/>
  <c r="AU21" i="9"/>
  <c r="BR21" i="9"/>
  <c r="T21" i="9"/>
  <c r="AD21" i="9"/>
  <c r="M21" i="9"/>
  <c r="CN21" i="9"/>
  <c r="AL21" i="9"/>
  <c r="I21" i="9"/>
  <c r="BU21" i="9"/>
  <c r="AX21" i="9"/>
  <c r="U21" i="9"/>
  <c r="CH21" i="9"/>
  <c r="AE21" i="9"/>
  <c r="BK21" i="9"/>
  <c r="CR21" i="9"/>
  <c r="AJ21" i="9"/>
  <c r="BP21" i="9"/>
  <c r="R21" i="9"/>
  <c r="CA21" i="9"/>
  <c r="BM21" i="9"/>
  <c r="BG21" i="9"/>
  <c r="AT21" i="9"/>
  <c r="Q21" i="9"/>
  <c r="CC21" i="9"/>
  <c r="BF21" i="9"/>
  <c r="AC21" i="9"/>
  <c r="CP21" i="9"/>
  <c r="AI21" i="9"/>
  <c r="BO21" i="9"/>
  <c r="H21" i="9"/>
  <c r="AN21" i="9"/>
  <c r="BT21" i="9"/>
  <c r="O21" i="9"/>
  <c r="AP21" i="9"/>
  <c r="AA21" i="9"/>
  <c r="BL21" i="9"/>
  <c r="BB21" i="9"/>
  <c r="Y21" i="9"/>
  <c r="CL21" i="9"/>
  <c r="BN21" i="9"/>
  <c r="AK21" i="9"/>
  <c r="G21" i="9"/>
  <c r="AM21" i="9"/>
  <c r="BS21" i="9"/>
  <c r="L21" i="9"/>
  <c r="AR21" i="9"/>
  <c r="BX21" i="9"/>
  <c r="F21" i="9"/>
  <c r="AZ21" i="9"/>
  <c r="CQ21" i="9"/>
  <c r="BY21" i="9"/>
  <c r="AF21" i="9"/>
  <c r="BJ21" i="9"/>
  <c r="AG21" i="9"/>
  <c r="J21" i="9"/>
  <c r="BV21" i="9"/>
  <c r="AS21" i="9"/>
  <c r="K21" i="9"/>
  <c r="AQ21" i="9"/>
  <c r="BW21" i="9"/>
  <c r="P21" i="9"/>
  <c r="AV21" i="9"/>
  <c r="CB21" i="9"/>
  <c r="AO20" i="9"/>
  <c r="T20" i="9"/>
  <c r="CF20" i="9"/>
  <c r="BA20" i="9"/>
  <c r="X20" i="9"/>
  <c r="CK20" i="9"/>
  <c r="AH20" i="9"/>
  <c r="BN20" i="9"/>
  <c r="G20" i="9"/>
  <c r="AM20" i="9"/>
  <c r="BS20" i="9"/>
  <c r="AW20" i="9"/>
  <c r="AB20" i="9"/>
  <c r="CO20" i="9"/>
  <c r="BI20" i="9"/>
  <c r="AF20" i="9"/>
  <c r="F20" i="9"/>
  <c r="AL20" i="9"/>
  <c r="BR20" i="9"/>
  <c r="K20" i="9"/>
  <c r="AQ20" i="9"/>
  <c r="BW20" i="9"/>
  <c r="K14" i="5"/>
  <c r="BE20" i="9"/>
  <c r="AJ20" i="9"/>
  <c r="E20" i="9"/>
  <c r="BQ20" i="9"/>
  <c r="AN20" i="9"/>
  <c r="J20" i="9"/>
  <c r="AP20" i="9"/>
  <c r="BV20" i="9"/>
  <c r="O20" i="9"/>
  <c r="AU20" i="9"/>
  <c r="CA20" i="9"/>
  <c r="BM20" i="9"/>
  <c r="AR20" i="9"/>
  <c r="M20" i="9"/>
  <c r="BY20" i="9"/>
  <c r="AV20" i="9"/>
  <c r="N20" i="9"/>
  <c r="AT20" i="9"/>
  <c r="BZ20" i="9"/>
  <c r="S20" i="9"/>
  <c r="AY20" i="9"/>
  <c r="CE20" i="9"/>
  <c r="I20" i="9"/>
  <c r="BU20" i="9"/>
  <c r="AZ20" i="9"/>
  <c r="U20" i="9"/>
  <c r="CH20" i="9"/>
  <c r="BD20" i="9"/>
  <c r="R20" i="9"/>
  <c r="AX20" i="9"/>
  <c r="CD20" i="9"/>
  <c r="W20" i="9"/>
  <c r="BC20" i="9"/>
  <c r="CJ20" i="9"/>
  <c r="Q20" i="9"/>
  <c r="CC20" i="9"/>
  <c r="BH20" i="9"/>
  <c r="AC20" i="9"/>
  <c r="CP20" i="9"/>
  <c r="BL20" i="9"/>
  <c r="V20" i="9"/>
  <c r="BB20" i="9"/>
  <c r="CI20" i="9"/>
  <c r="AA20" i="9"/>
  <c r="BG20" i="9"/>
  <c r="CN20" i="9"/>
  <c r="K14" i="18"/>
  <c r="Y20" i="9"/>
  <c r="CL20" i="9"/>
  <c r="BP20" i="9"/>
  <c r="AK20" i="9"/>
  <c r="H20" i="9"/>
  <c r="BT20" i="9"/>
  <c r="Z20" i="9"/>
  <c r="BF20" i="9"/>
  <c r="CM20" i="9"/>
  <c r="AE20" i="9"/>
  <c r="BK20" i="9"/>
  <c r="CR20" i="9"/>
  <c r="AG20" i="9"/>
  <c r="L20" i="9"/>
  <c r="BX20" i="9"/>
  <c r="AS20" i="9"/>
  <c r="P20" i="9"/>
  <c r="CB20" i="9"/>
  <c r="AD20" i="9"/>
  <c r="BJ20" i="9"/>
  <c r="CQ20" i="9"/>
  <c r="AI20" i="9"/>
  <c r="BO20" i="9"/>
  <c r="K14" i="22"/>
  <c r="K14" i="15"/>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L9" i="9"/>
  <c r="L10" i="9"/>
  <c r="P8"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F96" i="9"/>
  <c r="W96" i="9"/>
  <c r="L96" i="9"/>
  <c r="AS96" i="9"/>
  <c r="AD96" i="9"/>
  <c r="AB96" i="9"/>
  <c r="AW96" i="9"/>
  <c r="S96" i="9"/>
  <c r="AO96" i="9"/>
  <c r="H96" i="9"/>
  <c r="Q96" i="9"/>
  <c r="F96" i="9"/>
  <c r="AG96" i="9"/>
  <c r="AL96" i="9"/>
  <c r="P96" i="9"/>
  <c r="E96" i="9"/>
  <c r="AK96" i="9"/>
  <c r="G96" i="9"/>
  <c r="AT96" i="9"/>
  <c r="X96" i="9"/>
  <c r="M96" i="9"/>
  <c r="K96" i="9"/>
  <c r="AM96" i="9"/>
  <c r="U96" i="9"/>
  <c r="AI96" i="9"/>
  <c r="AQ96" i="9"/>
  <c r="O96" i="9"/>
  <c r="Y96" i="9"/>
  <c r="AV96" i="9"/>
  <c r="AN96" i="9"/>
  <c r="Z96" i="9"/>
  <c r="J96" i="9"/>
  <c r="AJ96" i="9"/>
  <c r="AA96" i="9"/>
  <c r="I96" i="9"/>
  <c r="AC96" i="9"/>
  <c r="R96" i="9"/>
  <c r="AU96" i="9"/>
  <c r="T96" i="9"/>
  <c r="AP96" i="9"/>
  <c r="AH96" i="9"/>
  <c r="N96" i="9"/>
  <c r="AE96" i="9"/>
  <c r="AR96" i="9"/>
  <c r="V96" i="9"/>
  <c r="I55" i="9"/>
  <c r="BS55" i="9"/>
  <c r="AY55" i="9"/>
  <c r="CR55" i="9"/>
  <c r="J134" i="14"/>
  <c r="F248" i="14"/>
  <c r="BG55" i="9"/>
  <c r="AC55" i="9"/>
  <c r="J172" i="14"/>
  <c r="CH55" i="9"/>
  <c r="BR55" i="9"/>
  <c r="Z55" i="9"/>
  <c r="L55" i="9"/>
  <c r="H666" i="14"/>
  <c r="O55" i="9"/>
  <c r="G324" i="14"/>
  <c r="F286" i="14"/>
  <c r="CB55" i="9"/>
  <c r="K55" i="9"/>
  <c r="Q55" i="9"/>
  <c r="AG55" i="9"/>
  <c r="F1882" i="22"/>
  <c r="H134" i="15"/>
  <c r="J628" i="14"/>
  <c r="H55" i="9"/>
  <c r="CF55" i="9"/>
  <c r="J248" i="14"/>
  <c r="AL55" i="9"/>
  <c r="BC55" i="9"/>
  <c r="G704" i="14"/>
  <c r="G1882" i="22"/>
  <c r="AO55" i="9"/>
  <c r="CA55" i="9"/>
  <c r="J1692" i="21"/>
  <c r="BA55" i="9"/>
  <c r="G134" i="14"/>
  <c r="AD55" i="9"/>
  <c r="BN55" i="9"/>
  <c r="F96" i="14"/>
  <c r="F704" i="14"/>
  <c r="W55" i="9"/>
  <c r="H172" i="15"/>
  <c r="M55" i="9"/>
  <c r="H96" i="14"/>
  <c r="AF55" i="9"/>
  <c r="G134" i="15"/>
  <c r="I1692" i="21"/>
  <c r="CD55" i="9"/>
  <c r="J134" i="15"/>
  <c r="J55" i="9"/>
  <c r="AK55" i="9"/>
  <c r="H172" i="14"/>
  <c r="AI55" i="9"/>
  <c r="G210" i="14"/>
  <c r="CN55" i="9"/>
  <c r="J400" i="14"/>
  <c r="I704" i="14"/>
  <c r="F362" i="14"/>
  <c r="I172" i="15"/>
  <c r="AS55" i="9"/>
  <c r="F400" i="14"/>
  <c r="CI55" i="9"/>
  <c r="BZ55" i="9"/>
  <c r="I172" i="14"/>
  <c r="H134" i="14"/>
  <c r="BY55" i="9"/>
  <c r="U55" i="9"/>
  <c r="X55" i="9"/>
  <c r="BW55" i="9"/>
  <c r="G400" i="14"/>
  <c r="G248" i="14"/>
  <c r="V55" i="9"/>
  <c r="I666" i="14"/>
  <c r="J704" i="14"/>
  <c r="H400" i="14"/>
  <c r="F324" i="14"/>
  <c r="G362" i="14"/>
  <c r="CJ55" i="9"/>
  <c r="I96" i="14"/>
  <c r="BU55" i="9"/>
  <c r="G55" i="9"/>
  <c r="G96" i="14"/>
  <c r="F210" i="14"/>
  <c r="CO55" i="9"/>
  <c r="AN55" i="9"/>
  <c r="E55" i="9"/>
  <c r="BO55" i="9"/>
  <c r="AX55" i="9"/>
  <c r="H362" i="14"/>
  <c r="H248" i="14"/>
  <c r="R55" i="9"/>
  <c r="F1692" i="21"/>
  <c r="BM55" i="9"/>
  <c r="S55" i="9"/>
  <c r="BD55" i="9"/>
  <c r="I324" i="14"/>
  <c r="F628" i="14"/>
  <c r="I1882" i="22"/>
  <c r="G172" i="14"/>
  <c r="G1692" i="21"/>
  <c r="AQ55" i="9"/>
  <c r="BX55" i="9"/>
  <c r="F134" i="15"/>
  <c r="H1882" i="22"/>
  <c r="I400" i="14"/>
  <c r="BH55" i="9"/>
  <c r="BP55" i="9"/>
  <c r="H210" i="14"/>
  <c r="AT55" i="9"/>
  <c r="J172" i="15"/>
  <c r="BV55" i="9"/>
  <c r="F514" i="14"/>
  <c r="AE55" i="9"/>
  <c r="BI55" i="9"/>
  <c r="J362" i="14"/>
  <c r="BK55" i="9"/>
  <c r="H514" i="14"/>
  <c r="T55" i="9"/>
  <c r="F666" i="14"/>
  <c r="AR55" i="9"/>
  <c r="AW55" i="9"/>
  <c r="BQ55" i="9"/>
  <c r="BE55" i="9"/>
  <c r="I628" i="14"/>
  <c r="AZ55" i="9"/>
  <c r="H704" i="14"/>
  <c r="CM55" i="9"/>
  <c r="N55" i="9"/>
  <c r="AH55" i="9"/>
  <c r="I514" i="14"/>
  <c r="H628" i="14"/>
  <c r="I362" i="14"/>
  <c r="I134" i="15"/>
  <c r="AA55" i="9"/>
  <c r="J666" i="14"/>
  <c r="I210" i="14"/>
  <c r="Y55" i="9"/>
  <c r="H1692" i="21"/>
  <c r="I134" i="14"/>
  <c r="I248" i="14"/>
  <c r="G172" i="15"/>
  <c r="J210" i="14"/>
  <c r="CC55" i="9"/>
  <c r="CG55" i="9"/>
  <c r="AP55" i="9"/>
  <c r="AB55" i="9"/>
  <c r="CQ55" i="9"/>
  <c r="G514" i="14"/>
  <c r="P55" i="9"/>
  <c r="BJ55" i="9"/>
  <c r="G286" i="14"/>
  <c r="H286" i="14"/>
  <c r="G628" i="14"/>
  <c r="F134" i="14"/>
  <c r="BL55" i="9"/>
  <c r="I286" i="14"/>
  <c r="F172" i="15"/>
  <c r="CP55" i="9"/>
  <c r="J514" i="14"/>
  <c r="J324" i="14"/>
  <c r="CL55" i="9"/>
  <c r="AU55" i="9"/>
  <c r="BT55" i="9"/>
  <c r="F172" i="14"/>
  <c r="J1882" i="22"/>
  <c r="G666" i="14"/>
  <c r="F55" i="9"/>
  <c r="J286" i="14"/>
  <c r="AM55" i="9"/>
  <c r="AV55" i="9"/>
  <c r="J96" i="14"/>
  <c r="CE55" i="9"/>
  <c r="AJ55" i="9"/>
  <c r="CK55" i="9"/>
  <c r="H324" i="14"/>
  <c r="BF55" i="9"/>
  <c r="BB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540" i="22"/>
  <c r="I1008" i="22"/>
  <c r="I1426" i="22"/>
  <c r="G970" i="22"/>
  <c r="I970" i="22"/>
  <c r="I1540" i="22"/>
  <c r="H1426" i="22"/>
  <c r="F1616" i="21"/>
  <c r="F970" i="21"/>
  <c r="H1008" i="22"/>
  <c r="J970" i="21"/>
  <c r="F1426" i="22"/>
  <c r="G1426" i="22"/>
  <c r="H1616" i="21"/>
  <c r="J1426" i="22"/>
  <c r="F970" i="22"/>
  <c r="G1008" i="22"/>
  <c r="I970" i="21"/>
  <c r="J1350" i="21"/>
  <c r="J970" i="22"/>
  <c r="F1578" i="22"/>
  <c r="J1616" i="21"/>
  <c r="G1578" i="22"/>
  <c r="F1540" i="22"/>
  <c r="J1654" i="21"/>
  <c r="F1122" i="22"/>
  <c r="H1844" i="22"/>
  <c r="F1844" i="22"/>
  <c r="G1540" i="22"/>
  <c r="J1122" i="22"/>
  <c r="H970" i="21"/>
  <c r="G970" i="21"/>
  <c r="H1578" i="22"/>
  <c r="J1008" i="22"/>
  <c r="G1844" i="22"/>
  <c r="G1122" i="22"/>
  <c r="I1578" i="22"/>
  <c r="I1844" i="22"/>
  <c r="H1350" i="21"/>
  <c r="I1122" i="22"/>
  <c r="H1540" i="22"/>
  <c r="I1654" i="21"/>
  <c r="H1654" i="21"/>
  <c r="G1654" i="21"/>
  <c r="F1350" i="21"/>
  <c r="I1350" i="21"/>
  <c r="G1616" i="21"/>
  <c r="J1578" i="22"/>
  <c r="J1844" i="22"/>
  <c r="F1008" i="22"/>
  <c r="I1616" i="21"/>
  <c r="H970" i="22"/>
  <c r="F1654" i="21"/>
  <c r="H1122" i="22"/>
  <c r="G135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704" i="22"/>
  <c r="G1198" i="22"/>
  <c r="F96" i="22"/>
  <c r="I1502" i="21"/>
  <c r="J1502" i="22"/>
  <c r="J362" i="21"/>
  <c r="G96" i="5"/>
  <c r="I134" i="22"/>
  <c r="J1388" i="21"/>
  <c r="J20" i="5"/>
  <c r="F1464" i="21"/>
  <c r="G96" i="15"/>
  <c r="J20" i="22"/>
  <c r="H1312" i="21"/>
  <c r="F666" i="21"/>
  <c r="F20" i="18"/>
  <c r="J1160" i="21"/>
  <c r="J58" i="14"/>
  <c r="G134" i="21"/>
  <c r="H1008" i="21"/>
  <c r="G324" i="22"/>
  <c r="I590" i="21"/>
  <c r="G20" i="15"/>
  <c r="I628" i="22"/>
  <c r="G362" i="21"/>
  <c r="H96" i="5"/>
  <c r="I58" i="15"/>
  <c r="H20" i="13"/>
  <c r="H1198" i="22"/>
  <c r="I1730" i="22"/>
  <c r="G20" i="21"/>
  <c r="J96" i="13"/>
  <c r="G210" i="15"/>
  <c r="I58" i="5"/>
  <c r="G1730" i="22"/>
  <c r="F248" i="21"/>
  <c r="I438" i="22"/>
  <c r="H1502" i="22"/>
  <c r="J172" i="21"/>
  <c r="G286" i="15"/>
  <c r="H1388" i="22"/>
  <c r="F362" i="21"/>
  <c r="H780" i="21"/>
  <c r="F1046" i="22"/>
  <c r="H476" i="14"/>
  <c r="J1046" i="21"/>
  <c r="J172" i="5"/>
  <c r="I780" i="22"/>
  <c r="J476" i="22"/>
  <c r="F742" i="21"/>
  <c r="F704" i="22"/>
  <c r="H1540" i="21"/>
  <c r="J818" i="22"/>
  <c r="I704" i="21"/>
  <c r="F628" i="21"/>
  <c r="G1008" i="21"/>
  <c r="G628" i="21"/>
  <c r="I134" i="18"/>
  <c r="G286" i="21"/>
  <c r="J1122" i="21"/>
  <c r="H400" i="22"/>
  <c r="I210" i="15"/>
  <c r="F1692" i="22"/>
  <c r="F476" i="14"/>
  <c r="J96" i="5"/>
  <c r="J514" i="21"/>
  <c r="I58" i="14"/>
  <c r="I324" i="21"/>
  <c r="F96" i="18"/>
  <c r="I210" i="5"/>
  <c r="G1768" i="22"/>
  <c r="F1236" i="21"/>
  <c r="G1502" i="21"/>
  <c r="G1502" i="22"/>
  <c r="I704" i="22"/>
  <c r="I210" i="22"/>
  <c r="F1502" i="22"/>
  <c r="F1198" i="22"/>
  <c r="H1388" i="21"/>
  <c r="G1122" i="21"/>
  <c r="I96" i="15"/>
  <c r="G438" i="21"/>
  <c r="I476" i="14"/>
  <c r="J704" i="21"/>
  <c r="I248" i="22"/>
  <c r="I286" i="15"/>
  <c r="J590" i="21"/>
  <c r="I932" i="21"/>
  <c r="J856" i="21"/>
  <c r="H704" i="21"/>
  <c r="J20" i="21"/>
  <c r="G96" i="13"/>
  <c r="G58" i="15"/>
  <c r="H514" i="22"/>
  <c r="G894" i="21"/>
  <c r="J134" i="5"/>
  <c r="F400" i="21"/>
  <c r="J20" i="14"/>
  <c r="G20" i="5"/>
  <c r="J1350" i="22"/>
  <c r="I20" i="22"/>
  <c r="H248" i="15"/>
  <c r="I476" i="22"/>
  <c r="F172" i="18"/>
  <c r="H894" i="22"/>
  <c r="I1046" i="21"/>
  <c r="J932" i="21"/>
  <c r="F780" i="22"/>
  <c r="J476" i="21"/>
  <c r="G818" i="21"/>
  <c r="H438" i="21"/>
  <c r="G58" i="21"/>
  <c r="F438" i="14"/>
  <c r="I1350" i="22"/>
  <c r="J362" i="22"/>
  <c r="G134" i="5"/>
  <c r="G58" i="22"/>
  <c r="G1084" i="22"/>
  <c r="H1160" i="21"/>
  <c r="I1008" i="21"/>
  <c r="I1806" i="22"/>
  <c r="I666" i="21"/>
  <c r="G1274" i="22"/>
  <c r="J1312" i="21"/>
  <c r="G1540" i="21"/>
  <c r="F1312" i="22"/>
  <c r="J1046" i="22"/>
  <c r="I1084" i="21"/>
  <c r="I172" i="21"/>
  <c r="J1464" i="22"/>
  <c r="J96" i="15"/>
  <c r="F1464" i="22"/>
  <c r="G1046" i="21"/>
  <c r="I742" i="21"/>
  <c r="I1464" i="21"/>
  <c r="F362" i="22"/>
  <c r="G134" i="18"/>
  <c r="I20" i="5"/>
  <c r="G58" i="5"/>
  <c r="F58" i="18"/>
  <c r="F514" i="21"/>
  <c r="F1084" i="22"/>
  <c r="I628" i="21"/>
  <c r="H1312" i="22"/>
  <c r="H96" i="22"/>
  <c r="I1692" i="22"/>
  <c r="J1008" i="21"/>
  <c r="G666" i="21"/>
  <c r="F1578" i="21"/>
  <c r="H96" i="13"/>
  <c r="I248" i="15"/>
  <c r="J248" i="15"/>
  <c r="I1426" i="21"/>
  <c r="H20" i="18"/>
  <c r="I210" i="21"/>
  <c r="I552" i="21"/>
  <c r="F1198" i="21"/>
  <c r="H20" i="22"/>
  <c r="J856" i="22"/>
  <c r="H552" i="22"/>
  <c r="H438" i="14"/>
  <c r="I894" i="22"/>
  <c r="G476" i="22"/>
  <c r="F590" i="14"/>
  <c r="J286" i="21"/>
  <c r="F818" i="22"/>
  <c r="H1616" i="22"/>
  <c r="G1616" i="22"/>
  <c r="J438" i="21"/>
  <c r="I1388" i="21"/>
  <c r="F172" i="5"/>
  <c r="J514" i="22"/>
  <c r="G1312" i="21"/>
  <c r="F210" i="5"/>
  <c r="I20" i="21"/>
  <c r="J58" i="22"/>
  <c r="I552" i="22"/>
  <c r="J1198" i="21"/>
  <c r="H1578" i="21"/>
  <c r="H58" i="13"/>
  <c r="J666" i="22"/>
  <c r="H324" i="21"/>
  <c r="H248" i="21"/>
  <c r="I856" i="22"/>
  <c r="H1046" i="21"/>
  <c r="I1312" i="21"/>
  <c r="G134" i="22"/>
  <c r="G96" i="21"/>
  <c r="G476" i="21"/>
  <c r="I1768" i="22"/>
  <c r="I1274" i="21"/>
  <c r="G1692" i="22"/>
  <c r="H590" i="22"/>
  <c r="I818" i="22"/>
  <c r="G1236" i="21"/>
  <c r="I1236" i="22"/>
  <c r="J20" i="13"/>
  <c r="H1236" i="22"/>
  <c r="F172" i="22"/>
  <c r="F210" i="21"/>
  <c r="H932" i="21"/>
  <c r="F552" i="14"/>
  <c r="J780" i="22"/>
  <c r="H96" i="15"/>
  <c r="I1616" i="22"/>
  <c r="G1654" i="22"/>
  <c r="F742" i="22"/>
  <c r="I96" i="18"/>
  <c r="I1388" i="22"/>
  <c r="J324" i="15"/>
  <c r="H628" i="21"/>
  <c r="J286" i="15"/>
  <c r="G1464" i="21"/>
  <c r="I20" i="14"/>
  <c r="I894" i="21"/>
  <c r="H856" i="21"/>
  <c r="J134" i="21"/>
  <c r="H1464" i="22"/>
  <c r="H856" i="22"/>
  <c r="I438" i="21"/>
  <c r="F1160" i="22"/>
  <c r="H590" i="21"/>
  <c r="H1046" i="22"/>
  <c r="J476" i="14"/>
  <c r="G172" i="22"/>
  <c r="J1730" i="22"/>
  <c r="J172" i="22"/>
  <c r="J210" i="5"/>
  <c r="F1312" i="21"/>
  <c r="H1692" i="22"/>
  <c r="H1502" i="21"/>
  <c r="G742" i="21"/>
  <c r="J96" i="22"/>
  <c r="G1084" i="21"/>
  <c r="J1388" i="22"/>
  <c r="J20" i="18"/>
  <c r="G1274" i="21"/>
  <c r="F400" i="22"/>
  <c r="I134" i="5"/>
  <c r="F96" i="5"/>
  <c r="G248" i="15"/>
  <c r="F1236" i="22"/>
  <c r="F1616" i="22"/>
  <c r="F932" i="22"/>
  <c r="H20" i="21"/>
  <c r="J590" i="14"/>
  <c r="H628" i="22"/>
  <c r="H666" i="22"/>
  <c r="F210" i="22"/>
  <c r="H476" i="21"/>
  <c r="J58" i="13"/>
  <c r="F704" i="21"/>
  <c r="J1578" i="21"/>
  <c r="I96" i="13"/>
  <c r="J134" i="22"/>
  <c r="I514" i="21"/>
  <c r="I552" i="14"/>
  <c r="I438" i="14"/>
  <c r="H1768" i="22"/>
  <c r="H210" i="22"/>
  <c r="J552" i="22"/>
  <c r="F58" i="14"/>
  <c r="G210" i="21"/>
  <c r="H514" i="21"/>
  <c r="H362" i="21"/>
  <c r="H552" i="21"/>
  <c r="H286" i="15"/>
  <c r="H58" i="15"/>
  <c r="I96" i="22"/>
  <c r="H134" i="21"/>
  <c r="J628" i="21"/>
  <c r="H552" i="14"/>
  <c r="I932" i="22"/>
  <c r="F514" i="22"/>
  <c r="I96" i="21"/>
  <c r="I1198" i="22"/>
  <c r="G1236" i="22"/>
  <c r="F628" i="22"/>
  <c r="F58" i="5"/>
  <c r="H818" i="21"/>
  <c r="H666" i="21"/>
  <c r="G324" i="21"/>
  <c r="H20" i="14"/>
  <c r="F248" i="15"/>
  <c r="F856" i="22"/>
  <c r="G20" i="14"/>
  <c r="G1464" i="22"/>
  <c r="J552" i="14"/>
  <c r="G248" i="21"/>
  <c r="G932" i="21"/>
  <c r="H818" i="22"/>
  <c r="F58" i="21"/>
  <c r="H324" i="15"/>
  <c r="I362" i="22"/>
  <c r="F438" i="22"/>
  <c r="H210" i="21"/>
  <c r="H1464" i="21"/>
  <c r="G514" i="22"/>
  <c r="F552" i="21"/>
  <c r="F58" i="13"/>
  <c r="F134" i="18"/>
  <c r="G210" i="5"/>
  <c r="F856" i="21"/>
  <c r="H134" i="5"/>
  <c r="J742" i="22"/>
  <c r="F210" i="15"/>
  <c r="J818" i="21"/>
  <c r="I172" i="18"/>
  <c r="J210" i="22"/>
  <c r="H58" i="21"/>
  <c r="G552" i="22"/>
  <c r="I20" i="15"/>
  <c r="J628" i="22"/>
  <c r="I1312" i="22"/>
  <c r="G552" i="14"/>
  <c r="F286" i="21"/>
  <c r="F58" i="22"/>
  <c r="F324" i="21"/>
  <c r="G856" i="22"/>
  <c r="I58" i="18"/>
  <c r="G96" i="18"/>
  <c r="J58" i="21"/>
  <c r="J324" i="21"/>
  <c r="G20" i="18"/>
  <c r="G1578" i="21"/>
  <c r="J1540" i="21"/>
  <c r="J1312" i="22"/>
  <c r="G552" i="21"/>
  <c r="I1198" i="21"/>
  <c r="I172" i="22"/>
  <c r="J932" i="22"/>
  <c r="I96" i="5"/>
  <c r="H894" i="21"/>
  <c r="H58" i="22"/>
  <c r="J1654" i="22"/>
  <c r="H1654" i="22"/>
  <c r="H134" i="22"/>
  <c r="F1540" i="21"/>
  <c r="J1274" i="22"/>
  <c r="I172" i="5"/>
  <c r="H1350" i="22"/>
  <c r="J666" i="21"/>
  <c r="F932" i="21"/>
  <c r="I248" i="21"/>
  <c r="J1236" i="22"/>
  <c r="H1122" i="21"/>
  <c r="J1084" i="21"/>
  <c r="G1160" i="21"/>
  <c r="H1730" i="22"/>
  <c r="G20" i="22"/>
  <c r="H58" i="5"/>
  <c r="F476" i="21"/>
  <c r="I1122" i="21"/>
  <c r="G628" i="22"/>
  <c r="F1350" i="22"/>
  <c r="F134" i="5"/>
  <c r="J400" i="21"/>
  <c r="G476" i="14"/>
  <c r="H1274" i="21"/>
  <c r="H20" i="5"/>
  <c r="G248" i="22"/>
  <c r="G780" i="22"/>
  <c r="J1464" i="21"/>
  <c r="G666" i="22"/>
  <c r="I20" i="18"/>
  <c r="H704" i="22"/>
  <c r="J1160" i="22"/>
  <c r="F590" i="22"/>
  <c r="G438" i="14"/>
  <c r="H438" i="22"/>
  <c r="G704" i="22"/>
  <c r="H20" i="15"/>
  <c r="I1236" i="21"/>
  <c r="G590" i="22"/>
  <c r="I666" i="22"/>
  <c r="G1046" i="22"/>
  <c r="H172" i="5"/>
  <c r="F286" i="15"/>
  <c r="G438" i="22"/>
  <c r="G856" i="21"/>
  <c r="G742" i="22"/>
  <c r="J58" i="15"/>
  <c r="J780" i="21"/>
  <c r="F96" i="21"/>
  <c r="I20" i="13"/>
  <c r="G1350" i="22"/>
  <c r="F818" i="21"/>
  <c r="H134" i="18"/>
  <c r="H172" i="22"/>
  <c r="G1160" i="22"/>
  <c r="J400" i="22"/>
  <c r="H172" i="21"/>
  <c r="J210" i="15"/>
  <c r="G590" i="21"/>
  <c r="J1426" i="21"/>
  <c r="F666" i="22"/>
  <c r="G400" i="21"/>
  <c r="G20" i="13"/>
  <c r="J894" i="21"/>
  <c r="F1160" i="21"/>
  <c r="G932" i="22"/>
  <c r="J438" i="22"/>
  <c r="G894" i="22"/>
  <c r="H286" i="21"/>
  <c r="F96" i="15"/>
  <c r="G704" i="21"/>
  <c r="G58" i="14"/>
  <c r="F286" i="22"/>
  <c r="J96" i="18"/>
  <c r="H248" i="22"/>
  <c r="H780" i="22"/>
  <c r="F20" i="15"/>
  <c r="I818" i="21"/>
  <c r="J1198" i="22"/>
  <c r="G96" i="22"/>
  <c r="I58" i="13"/>
  <c r="F476" i="22"/>
  <c r="I1464" i="22"/>
  <c r="J134" i="18"/>
  <c r="H742" i="21"/>
  <c r="G590" i="14"/>
  <c r="G1388" i="21"/>
  <c r="J248" i="22"/>
  <c r="F20" i="14"/>
  <c r="F324" i="15"/>
  <c r="F590" i="21"/>
  <c r="G1806" i="22"/>
  <c r="J96" i="21"/>
  <c r="G1388" i="22"/>
  <c r="H58" i="18"/>
  <c r="J286" i="22"/>
  <c r="G362" i="22"/>
  <c r="G172" i="5"/>
  <c r="F1730" i="22"/>
  <c r="J248" i="21"/>
  <c r="H1084" i="22"/>
  <c r="H932" i="22"/>
  <c r="J172" i="18"/>
  <c r="J1806" i="22"/>
  <c r="F20" i="5"/>
  <c r="G1312" i="22"/>
  <c r="G780" i="21"/>
  <c r="H96" i="21"/>
  <c r="F134" i="21"/>
  <c r="J1502" i="21"/>
  <c r="I400" i="21"/>
  <c r="I324" i="15"/>
  <c r="J894" i="22"/>
  <c r="J1692" i="22"/>
  <c r="I1046" i="22"/>
  <c r="J58" i="5"/>
  <c r="F1388" i="22"/>
  <c r="I590" i="22"/>
  <c r="F1806" i="22"/>
  <c r="H1084" i="21"/>
  <c r="H590" i="14"/>
  <c r="J210" i="21"/>
  <c r="F1388" i="21"/>
  <c r="I1160" i="22"/>
  <c r="H362" i="22"/>
  <c r="F20" i="21"/>
  <c r="F1008" i="21"/>
  <c r="H58" i="14"/>
  <c r="J552" i="21"/>
  <c r="H1236" i="21"/>
  <c r="I286" i="21"/>
  <c r="I324" i="22"/>
  <c r="J1274" i="21"/>
  <c r="F1654" i="22"/>
  <c r="I286" i="22"/>
  <c r="J58" i="18"/>
  <c r="I134" i="21"/>
  <c r="I1578" i="21"/>
  <c r="F1502" i="21"/>
  <c r="H400" i="21"/>
  <c r="F1122" i="21"/>
  <c r="I780" i="21"/>
  <c r="I1540" i="21"/>
  <c r="G58" i="18"/>
  <c r="I590" i="14"/>
  <c r="F894" i="21"/>
  <c r="F894" i="22"/>
  <c r="H742" i="22"/>
  <c r="F552" i="22"/>
  <c r="G1426" i="21"/>
  <c r="F1046" i="21"/>
  <c r="H172" i="18"/>
  <c r="J1616" i="22"/>
  <c r="G1198" i="21"/>
  <c r="I476" i="21"/>
  <c r="F1084" i="21"/>
  <c r="H1806" i="22"/>
  <c r="I1084" i="22"/>
  <c r="G286" i="22"/>
  <c r="I1160" i="21"/>
  <c r="F438" i="21"/>
  <c r="I400" i="22"/>
  <c r="I1654" i="22"/>
  <c r="J1236" i="21"/>
  <c r="G172" i="18"/>
  <c r="F780" i="21"/>
  <c r="J590" i="22"/>
  <c r="I362" i="21"/>
  <c r="I742" i="22"/>
  <c r="H324" i="22"/>
  <c r="I58" i="21"/>
  <c r="H96" i="18"/>
  <c r="F58" i="15"/>
  <c r="H1160" i="22"/>
  <c r="F1768" i="22"/>
  <c r="J20" i="15"/>
  <c r="G818" i="22"/>
  <c r="F172" i="21"/>
  <c r="F96" i="13"/>
  <c r="I856" i="21"/>
  <c r="H1274" i="22"/>
  <c r="H286" i="22"/>
  <c r="G400" i="22"/>
  <c r="H1426" i="21"/>
  <c r="I1502" i="22"/>
  <c r="J1084" i="22"/>
  <c r="J1768" i="22"/>
  <c r="J742" i="21"/>
  <c r="G172" i="21"/>
  <c r="H210" i="15"/>
  <c r="F324" i="22"/>
  <c r="F134" i="22"/>
  <c r="G210" i="22"/>
  <c r="F1426" i="21"/>
  <c r="F1274" i="21"/>
  <c r="G514" i="21"/>
  <c r="H476" i="22"/>
  <c r="J438" i="14"/>
  <c r="G58" i="13"/>
  <c r="F20" i="13"/>
  <c r="H1198" i="21"/>
  <c r="H210" i="5"/>
  <c r="G324" i="15"/>
  <c r="I514" i="22"/>
  <c r="F1274" i="22"/>
  <c r="I58" i="22"/>
  <c r="I1274" i="22"/>
  <c r="F20" i="22"/>
  <c r="F248" i="22"/>
  <c r="J324" i="22"/>
  <c r="K13" i="21" l="1"/>
  <c r="G12" i="14"/>
  <c r="K13" i="5"/>
  <c r="K13" i="14"/>
  <c r="K12" i="13"/>
  <c r="G13" i="18"/>
  <c r="K12" i="15"/>
  <c r="G12" i="18"/>
  <c r="G12" i="21"/>
  <c r="K13" i="13"/>
  <c r="K13" i="18"/>
  <c r="G12" i="5"/>
  <c r="K12" i="22"/>
  <c r="K12" i="14"/>
  <c r="G14" i="14"/>
  <c r="G13" i="22"/>
  <c r="G13" i="15"/>
  <c r="K12" i="18"/>
  <c r="K13" i="15"/>
  <c r="G14" i="5"/>
  <c r="G12" i="15"/>
  <c r="G13" i="5"/>
  <c r="G12" i="13"/>
  <c r="G14" i="15"/>
  <c r="K13" i="22"/>
  <c r="G13" i="21"/>
  <c r="G14" i="21"/>
  <c r="K12" i="21"/>
  <c r="G13" i="14"/>
  <c r="G14" i="22"/>
  <c r="G13" i="13"/>
  <c r="K12" i="5"/>
  <c r="G14" i="18"/>
  <c r="G14" i="13"/>
  <c r="G12" i="22"/>
  <c r="K15" i="5" l="1"/>
  <c r="K15" i="21"/>
  <c r="G15" i="18"/>
  <c r="G15" i="13"/>
  <c r="K15" i="15"/>
  <c r="G15" i="5"/>
  <c r="K15" i="14"/>
  <c r="G15" i="15"/>
  <c r="K15" i="22"/>
  <c r="K15" i="13"/>
  <c r="K15" i="18"/>
  <c r="G15" i="14"/>
  <c r="G15" i="22"/>
  <c r="G15" i="21"/>
  <c r="L13" i="5" l="1"/>
  <c r="H12" i="18"/>
  <c r="H14" i="5"/>
  <c r="L14" i="5"/>
  <c r="H12" i="5"/>
  <c r="L12" i="5"/>
  <c r="L13" i="13"/>
  <c r="H13" i="5"/>
  <c r="L12" i="13"/>
  <c r="L14" i="18"/>
  <c r="H12" i="13"/>
  <c r="L12" i="14"/>
  <c r="L13" i="14"/>
  <c r="H12" i="14"/>
  <c r="L14" i="14"/>
  <c r="H14" i="14"/>
  <c r="H13" i="14"/>
  <c r="H13" i="18"/>
  <c r="H14" i="13"/>
  <c r="H13" i="13"/>
  <c r="H14" i="21"/>
  <c r="L14" i="21"/>
  <c r="L13" i="21"/>
  <c r="H13" i="21"/>
  <c r="L12" i="21"/>
  <c r="H12" i="21"/>
  <c r="L12" i="18"/>
  <c r="L14" i="13"/>
  <c r="H14" i="18"/>
  <c r="H13" i="15"/>
  <c r="L12" i="15"/>
  <c r="L14" i="15"/>
  <c r="L13" i="15"/>
  <c r="H12" i="15"/>
  <c r="H14" i="15"/>
  <c r="L13" i="18"/>
  <c r="H12" i="22"/>
  <c r="L12" i="22"/>
  <c r="H14" i="22"/>
  <c r="L14" i="22"/>
  <c r="L13" i="22"/>
  <c r="H13" i="22"/>
  <c r="L15" i="5" l="1"/>
  <c r="L15" i="21"/>
  <c r="L15" i="13"/>
  <c r="H15" i="5"/>
  <c r="H15" i="22"/>
  <c r="H15" i="18"/>
  <c r="L15" i="15"/>
  <c r="L15" i="22"/>
  <c r="H15" i="14"/>
  <c r="H15" i="13"/>
  <c r="H15" i="15"/>
  <c r="L15" i="14"/>
  <c r="L15" i="18"/>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<sst xmlns="http://schemas.openxmlformats.org/spreadsheetml/2006/main" count="3134" uniqueCount="523">
  <si>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</si>
  <si>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</si>
  <si>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</si>
  <si>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</si>
  <si>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</si>
  <si>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</si>
  <si>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</si>
  <si>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</si>
  <si>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</si>
  <si>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</si>
  <si>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</si>
  <si>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</si>
  <si>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</si>
  <si>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</si>
  <si>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</si>
  <si>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</si>
  <si>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</si>
  <si>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</si>
  <si>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</si>
  <si>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</si>
  <si>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</si>
  <si>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</si>
  <si>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</si>
  <si>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</si>
  <si>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</si>
  <si>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</si>
  <si>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</si>
  <si>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</si>
  <si>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</si>
  <si>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</si>
  <si>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</si>
  <si>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</si>
  <si>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</si>
  <si>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</si>
  <si>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</si>
  <si>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</si>
  <si>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</si>
  <si>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</si>
  <si>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</si>
  <si>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</si>
  <si>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</si>
  <si>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</si>
  <si>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</si>
  <si>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</si>
  <si>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</si>
  <si>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</si>
  <si>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</si>
  <si>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</si>
  <si>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</si>
  <si>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</si>
  <si>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</si>
  <si>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</si>
  <si>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</si>
  <si>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</si>
  <si>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</si>
  <si>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</si>
  <si>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</si>
  <si>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</si>
  <si>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</si>
  <si>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</si>
  <si>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</si>
  <si>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</si>
  <si>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</si>
  <si>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</si>
  <si>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</si>
  <si>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</si>
  <si>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</si>
  <si>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</si>
  <si>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</si>
  <si>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</si>
  <si>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</si>
  <si>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</si>
  <si>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</si>
  <si>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</si>
  <si>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</si>
  <si>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</si>
  <si>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</si>
  <si>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</si>
  <si>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</si>
  <si>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</si>
  <si>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</si>
  <si>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</si>
  <si>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</si>
  <si>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</si>
  <si>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</si>
  <si>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</si>
  <si>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</si>
  <si>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</si>
  <si>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</si>
  <si>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</si>
  <si>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</si>
  <si>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</si>
  <si>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</si>
  <si>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</si>
  <si>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</si>
  <si>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</si>
  <si>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</si>
  <si>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</si>
  <si>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</si>
  <si>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</si>
  <si>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</si>
  <si>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</si>
  <si>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</si>
  <si>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</si>
  <si>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</si>
  <si>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</si>
  <si>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</si>
  <si>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</si>
  <si>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</si>
  <si>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</si>
  <si>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</si>
  <si>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</si>
  <si>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</si>
  <si>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</si>
  <si>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</si>
  <si>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</si>
  <si>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</si>
  <si>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</si>
  <si>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</si>
  <si>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</si>
  <si>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</si>
  <si>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</si>
  <si>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</si>
  <si>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</si>
  <si>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</si>
  <si>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</si>
  <si>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</si>
  <si>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</si>
  <si>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</si>
  <si>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</si>
  <si>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</si>
  <si>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</si>
  <si>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</si>
  <si>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</si>
  <si>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</si>
  <si>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</si>
  <si>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</si>
  <si>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</si>
  <si>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</si>
  <si>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</si>
  <si>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</si>
  <si>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</si>
  <si>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</si>
  <si>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</si>
  <si>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</si>
  <si>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</si>
  <si>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</si>
  <si>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</si>
  <si>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</si>
  <si>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</si>
  <si>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</si>
  <si>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</si>
  <si>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</si>
  <si>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</si>
  <si>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</si>
  <si>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</si>
  <si>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</si>
  <si>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</si>
  <si>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</si>
  <si>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</si>
  <si>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</si>
  <si>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</si>
  <si>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</si>
  <si>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</si>
  <si>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</si>
  <si>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</si>
  <si>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</si>
  <si>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</si>
  <si>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</si>
  <si>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</si>
  <si>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</si>
  <si>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</si>
  <si>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</si>
  <si>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</si>
  <si>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</si>
  <si>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</si>
  <si>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</si>
  <si>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</si>
  <si>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</si>
  <si>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</si>
  <si>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</si>
  <si>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</si>
  <si>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</si>
  <si>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</si>
  <si>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</si>
  <si>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</si>
  <si>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</si>
  <si>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</si>
  <si>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</si>
  <si>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</si>
  <si>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</si>
  <si>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</si>
  <si>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</si>
  <si>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</si>
  <si>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</si>
  <si>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</si>
  <si>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</si>
  <si>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</si>
  <si>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</si>
  <si>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</si>
  <si>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</si>
  <si>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</si>
  <si>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</si>
  <si>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</si>
  <si>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</si>
  <si>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</si>
  <si>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</si>
  <si>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</si>
  <si>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</si>
  <si>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</si>
  <si>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</si>
  <si>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</si>
  <si>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</si>
  <si>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</si>
  <si>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</si>
  <si>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</si>
  <si>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</si>
  <si>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</si>
  <si>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</si>
  <si>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</si>
  <si>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</si>
  <si>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</si>
  <si>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</si>
  <si>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</si>
  <si>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</si>
  <si>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</si>
  <si>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</si>
  <si>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</si>
  <si>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</si>
  <si>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</si>
  <si>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</si>
  <si>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</si>
  <si>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</si>
  <si>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</si>
  <si>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</si>
  <si>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</si>
  <si>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</si>
  <si>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</si>
  <si>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</si>
  <si>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</si>
  <si>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</si>
  <si>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</si>
  <si>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</si>
  <si>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</si>
  <si>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</si>
  <si>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</si>
  <si>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</si>
  <si>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</si>
  <si>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</si>
  <si>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</si>
  <si>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</si>
  <si>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</si>
  <si>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</si>
  <si>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</si>
  <si>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</si>
  <si>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</si>
  <si>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</si>
  <si>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</si>
  <si>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</si>
  <si>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</si>
  <si>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</si>
  <si>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</si>
  <si>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</si>
  <si>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</si>
  <si>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</si>
  <si>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</si>
  <si>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</si>
  <si>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</si>
  <si>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</si>
  <si>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</si>
  <si>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</si>
  <si>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</si>
  <si>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</si>
  <si>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</si>
  <si>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</si>
  <si>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</si>
  <si>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</si>
  <si>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</si>
  <si>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</si>
  <si>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</si>
  <si>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</si>
  <si>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</si>
  <si>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</si>
  <si>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</si>
  <si>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</si>
  <si>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</si>
  <si>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</si>
  <si>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</si>
  <si>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</si>
  <si>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</si>
  <si>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</si>
  <si>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</si>
  <si>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</si>
  <si>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</si>
  <si>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</si>
  <si>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</si>
  <si>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</si>
  <si>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</si>
  <si>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</si>
  <si>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</si>
  <si>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</si>
  <si>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</si>
  <si>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</si>
  <si>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</si>
  <si>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</si>
  <si>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</si>
  <si>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</si>
  <si>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</si>
  <si>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</si>
  <si>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</si>
  <si>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</si>
  <si>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</si>
  <si>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</si>
  <si>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</si>
  <si>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</si>
  <si>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</si>
  <si>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</si>
  <si>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</si>
  <si>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</si>
  <si>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</si>
  <si>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</si>
  <si>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</si>
  <si>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</si>
  <si>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</si>
  <si>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</si>
  <si>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</si>
  <si>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</si>
  <si>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</si>
  <si>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</si>
  <si>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</si>
  <si>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</si>
  <si>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</si>
  <si>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</si>
  <si>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</si>
  <si>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</si>
  <si>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</si>
  <si>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</si>
  <si>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</si>
  <si>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</si>
  <si>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</si>
  <si>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</si>
  <si>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</si>
  <si>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</si>
  <si>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</si>
  <si>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</si>
  <si>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</si>
  <si>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</si>
  <si>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</si>
  <si>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</si>
  <si>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</si>
  <si>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</si>
  <si>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</si>
  <si>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</si>
  <si>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</si>
  <si>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</si>
  <si>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</si>
  <si>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</si>
  <si>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</si>
  <si>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</si>
  <si>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</si>
  <si>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</si>
  <si>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</si>
  <si>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</si>
  <si>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</si>
  <si>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</si>
  <si>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</si>
  <si>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</si>
  <si>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</si>
  <si>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</si>
  <si>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</si>
  <si>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</si>
  <si>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</si>
  <si>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</si>
  <si>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</si>
  <si>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</si>
  <si>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</si>
  <si>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</si>
  <si>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</si>
  <si>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</si>
  <si>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</si>
  <si>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</si>
  <si>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</si>
  <si>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</si>
  <si>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</si>
  <si>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</si>
  <si>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</si>
  <si>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</si>
  <si>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</si>
  <si>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</si>
  <si>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</si>
  <si>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</si>
  <si>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</si>
  <si>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</si>
  <si>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</si>
  <si>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</si>
  <si>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</si>
  <si>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</si>
  <si>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</si>
  <si>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</si>
  <si>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</si>
  <si>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</si>
  <si>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</si>
  <si>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</si>
  <si>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</si>
  <si>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</si>
  <si>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</si>
  <si>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</si>
  <si>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</si>
  <si>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</si>
  <si>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</si>
  <si>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</si>
  <si>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</si>
  <si>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</si>
  <si>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</si>
  <si>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</si>
  <si>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</si>
  <si>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</si>
  <si>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</si>
  <si>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</si>
  <si>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</si>
  <si>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</si>
  <si>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</si>
  <si>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</si>
  <si>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</si>
  <si>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</si>
  <si>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</si>
  <si>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</si>
  <si>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</si>
  <si>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</si>
  <si>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</si>
  <si>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</si>
  <si>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</si>
  <si>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</si>
  <si>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</si>
  <si>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</si>
  <si>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</si>
  <si>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</si>
  <si>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</si>
  <si>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</si>
  <si>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</si>
  <si>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</si>
  <si>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</si>
  <si>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</si>
  <si>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</si>
  <si>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</si>
  <si>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</si>
  <si>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</si>
  <si>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</si>
  <si>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</si>
  <si>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</si>
  <si>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</si>
  <si>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</si>
  <si>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</si>
  <si>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</si>
  <si>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</si>
  <si>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</si>
  <si>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</si>
  <si>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</si>
  <si>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</si>
  <si>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</si>
  <si>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</si>
  <si>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</si>
  <si>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</si>
  <si>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</si>
  <si>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</si>
  <si>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</si>
  <si>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</si>
  <si>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</si>
  <si>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</si>
  <si>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</si>
  <si>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</si>
  <si>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</si>
  <si>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</si>
  <si>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</si>
  <si>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</si>
  <si>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</si>
  <si>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</si>
  <si>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</si>
  <si>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</si>
  <si>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</si>
  <si>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</si>
  <si>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El portal del lector</t>
  </si>
  <si>
    <t>Se revisan las páginas del dominio</t>
  </si>
  <si>
    <t>Portal del Lector drupal</t>
  </si>
  <si>
    <t>https://www.comunidad.madrid/portal-lector/</t>
  </si>
  <si>
    <t>Página Web</t>
  </si>
  <si>
    <t>PRINCIPAL</t>
  </si>
  <si>
    <t>Home</t>
  </si>
  <si>
    <t>https://www.comunidad.madrid/portal-lector/area-usuario</t>
  </si>
  <si>
    <t>Home - Icono Usuario</t>
  </si>
  <si>
    <t>AREA-USUARIO</t>
  </si>
  <si>
    <t>https://www.comunidad.madrid/portal-lector/solicita-tu-carne</t>
  </si>
  <si>
    <t>CARNE</t>
  </si>
  <si>
    <t>Home - Carné</t>
  </si>
  <si>
    <t>SERVICIOS</t>
  </si>
  <si>
    <t>https://www.comunidad.madrid/portal-lector/servicios</t>
  </si>
  <si>
    <t>Home - Servicios</t>
  </si>
  <si>
    <t>Multimedia</t>
  </si>
  <si>
    <t>CATÁLOGOS</t>
  </si>
  <si>
    <t>Home - Catálogos</t>
  </si>
  <si>
    <t>https://www.comunidad.madrid/portal-lector/catalogos</t>
  </si>
  <si>
    <t>ACTIVIDADES</t>
  </si>
  <si>
    <t>https://www.comunidad.madrid/portal-lector/actividades</t>
  </si>
  <si>
    <t>Home - Actividades</t>
  </si>
  <si>
    <t>AVISO LEGAL</t>
  </si>
  <si>
    <t>MAPA WEB</t>
  </si>
  <si>
    <t>https://www.comunidad.madrid/portal-lector/sitemap</t>
  </si>
  <si>
    <t>https://www.comunidad.madrid/portal-lector/accesibilidad</t>
  </si>
  <si>
    <t>ACCESIBILIDAD</t>
  </si>
  <si>
    <t>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t>
  </si>
  <si>
    <t xml:space="preserve"> https://www.comunidad.madrid/portal-lector/</t>
  </si>
  <si>
    <t>RESULTADOS BÚSQUEDA</t>
  </si>
  <si>
    <t>https://www.comunidad.madrid/portal-lector/comunicacion/actividades?busqueda=Biblioteca%20Regional%20de%20Madrid</t>
  </si>
  <si>
    <t>Home - Biblioteca regional - Actividades</t>
  </si>
  <si>
    <t>Home - Footer - Aviso Legal</t>
  </si>
  <si>
    <t>Home - Footer - Mapa Web</t>
  </si>
  <si>
    <t>Home - Footer - Accesibilidad</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</si>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</sst>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86" zoomScale="131" zoomScaleNormal="131" workbookViewId="0">
      <selection activeCell="D218" sqref="D21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10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50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92</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104</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104</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3" zoomScale="136" zoomScaleNormal="136" workbookViewId="0">
      <selection activeCell="D180" sqref="D18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0</v>
      </c>
      <c r="H12" s="42">
        <f ca="1">IF(($G$15+$K$15)=0,0,G12/($G$15+$K$15))</f>
        <v>0</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5</v>
      </c>
      <c r="H13" s="42">
        <f ca="1">IF(($G$15+$K$15)=0,0,G13/($G$15+$K$15))</f>
        <v>0.1</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45</v>
      </c>
      <c r="H14" s="42">
        <f ca="1">IF(($G$15+$K$15)=0,0,G14/($G$15+$K$15))</f>
        <v>0.9</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94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94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94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8" zoomScale="70" zoomScaleNormal="70" workbookViewId="0">
      <selection activeCell="D20" sqref="D20"/>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3" t="s">
        <v>253</v>
      </c>
      <c r="L6" s="233"/>
      <c r="M6" s="233"/>
      <c r="N6" s="48"/>
      <c r="O6" s="233" t="s">
        <v>254</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4" t="s">
        <v>86</v>
      </c>
      <c r="D7" s="235"/>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6" t="s">
        <v>262</v>
      </c>
      <c r="D8" s="237"/>
      <c r="E8" s="38" t="str">
        <f ca="1">CONCATENATE(COUNTIF(E55:CR55,"CONFORME")," (",ROUND(COUNTIF(E55:CR55,"CONFORME")*100/COUNTA($E$19:CR$19),2)," %)")</f>
        <v>22 (23,91 %)</v>
      </c>
      <c r="F8" s="38" t="str">
        <f ca="1">CONCATENATE(COUNTIF(E55:CR55,"NO CONFORME")," (",ROUND(COUNTIF(E55:CR55,"NO CONFORME")*100/COUNTA($E$19:CR$19),2)," %)")</f>
        <v>24 (26,09 %)</v>
      </c>
      <c r="G8" s="39" t="str">
        <f ca="1">CONCATENATE(COUNTIF(E55:CR55,"N/A")," (",ROUND(COUNTIF(E55:CR55,"N/A")*100/COUNTA($E$19:CR$19),2)," %)")</f>
        <v>46 (50 %)</v>
      </c>
      <c r="H8" s="39">
        <f ca="1">COUNTIF(E55:CR55,"ERROR")</f>
        <v>0</v>
      </c>
      <c r="I8" s="40">
        <f ca="1">COUNTIF(E55:CR55,"EN CURSO")</f>
        <v>0</v>
      </c>
      <c r="J8" s="187">
        <f ca="1">SUM(VALUE(LEFT(E8,SEARCH(" ",E8)-1)),VALUE(LEFT(F8,SEARCH(" ",F8)-1)))</f>
        <v>46</v>
      </c>
      <c r="K8" s="41" t="s">
        <v>263</v>
      </c>
      <c r="L8" s="38">
        <f ca="1">COUNTIF( $E$20:INDIRECT("$CR$" &amp;  SUM(19,COUNTIFS(B20:B54,"&lt;&gt;"))),"Pasa")+ COUNTIF($E$61:INDIRECT("$AW$" &amp;  SUM(60,COUNTIFS(B61:B95,"&lt;&gt;"))),"Pasa")</f>
        <v>208</v>
      </c>
      <c r="M8" s="42">
        <f ca="1">IF(($L$11+$P$11)=0,0,L8/($L$11+$P$11))</f>
        <v>0.22608695652173913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2" t="s">
        <v>264</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129</v>
      </c>
      <c r="M9" s="42">
        <f ca="1">IF(($L$11+$P$11)=0,0,L9/($L$11+$P$11))</f>
        <v>0.14021739130434782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7" t="s">
        <v>265</v>
      </c>
      <c r="D10" s="248"/>
      <c r="E10" s="192" t="str">
        <f ca="1">CONCATENATE(ROUND(E11/137*100,2)," %")</f>
        <v>16,06 %</v>
      </c>
      <c r="F10" s="192" t="str">
        <f ca="1">CONCATENATE(ROUND(F11/137*100,2)," %")</f>
        <v>17,52 %</v>
      </c>
      <c r="G10" s="192" t="str">
        <f ca="1">CONCATENATE(ROUND(G11/137*100,2)," %")</f>
        <v>66,42 %</v>
      </c>
      <c r="H10" s="192" t="str">
        <f ca="1">CONCATENATE(ROUND(H11/137*100,2)," %")</f>
        <v>0 %</v>
      </c>
      <c r="I10" s="194" t="str">
        <f ca="1">CONCATENATE(ROUND(I11/137*100,2)," %")</f>
        <v>0 %</v>
      </c>
      <c r="J10" s="195"/>
      <c r="K10" s="41" t="s">
        <v>97</v>
      </c>
      <c r="L10" s="38">
        <f ca="1">COUNTIF( $E$20:INDIRECT("$CR$" &amp;  SUM(19,COUNTIFS(B20:B54,"&lt;&gt;"))),"N/A")+COUNTIF($E$61:INDIRECT("$AW$" &amp;  SUM(60,COUNTIFS(B61:B95,"&lt;&gt;"))),"N/A")</f>
        <v>583</v>
      </c>
      <c r="M10" s="42">
        <f ca="1">IF(($L$11+$P$11)=0,0,L10/($L$11+$P$11))</f>
        <v>0.63369565217391299</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1"/>
      <c r="D11" s="241"/>
      <c r="E11" s="193">
        <f ca="1">SUM(VALUE(LEFT(E8,SEARCH(" ",E8)-1)),VALUE(LEFT(E9,SEARCH(" ",E9)-1)))</f>
        <v>22</v>
      </c>
      <c r="F11" s="193">
        <f ca="1">SUM(VALUE(LEFT(F8,SEARCH(" ",F8)-1)),VALUE(LEFT(F9,SEARCH(" ",F9)-1)))</f>
        <v>24</v>
      </c>
      <c r="G11" s="193">
        <f ca="1">SUM(VALUE(LEFT(G8,SEARCH(" ",G8)-1)),VALUE(LEFT(G9,SEARCH(" ",G9)-1)))</f>
        <v>91</v>
      </c>
      <c r="H11" s="193">
        <f ca="1">SUM(H8:H9)</f>
        <v>0</v>
      </c>
      <c r="I11" s="193">
        <f ca="1">SUM(I8:I9)</f>
        <v>0</v>
      </c>
      <c r="K11" s="43" t="s">
        <v>266</v>
      </c>
      <c r="L11" s="203">
        <f ca="1">SUM(L8:L10)</f>
        <v>920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44" t="s">
        <v>268</v>
      </c>
      <c r="G13" s="245"/>
      <c r="H13" s="245"/>
      <c r="I13" s="246"/>
      <c r="J13" s="18"/>
      <c r="K13" s="244" t="s">
        <v>269</v>
      </c>
      <c r="L13" s="246"/>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38">
        <f ca="1">IF(AND(D14&lt;&gt;"Evaluación en curso",D14&lt;&gt;"Evaluación con errores",D14&lt;&gt;""), IF(J8=0,"", ROUND(((COUNT(B20:B54)/(COUNT(B20:B54)+COUNT(B61:B95)))*IF(J8=0,0,LEFT(E8,SEARCH(" ",E8)-1)/J8)+(COUNT(B61:B95)/(COUNT(B20:B54)+COUNT(B61:B95)))*IF(J9=0,0,LEFT(E9,SEARCH(" ",E9)-1)/J9))*10,2)),"")</f>
        <v>4.78</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262</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270</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https://www.comunidad.madrid/portal-lector/</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Falla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AREA-USUARIO</v>
      </c>
      <c r="D21" s="74" t="str" cm="1">
        <f t="array" ref="D21">IFERROR(INDEX('03.Muestra'!$F$8:$F$42,SMALL(IF("Página Web"='03.Muestra'!$D$8:$D$42,ROW('03.Muestra'!$F$8:$F$42)-MIN(ROW('03.Muestra'!$D$8:$D$42))+1,""),ROW()-19)),"")</f>
        <v>https://www.comunidad.madrid/portal-lector/area-usuario</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Pasa</v>
      </c>
      <c r="AB21" s="75" t="str" cm="1">
        <f t="array" aca="1" ref="AB21" ca="1">IF($B21="","",IF(ISBLANK(INDIRECT("R7.Video!D"&amp;SUM(18,38*1,2))),"",INDIRECT("R7.Video!D"&amp;SUM(18,38*1,2))))</f>
        <v>Pasa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Pasa</v>
      </c>
      <c r="AM21" s="75" t="str" cm="1">
        <f t="array" aca="1" ref="AM21" ca="1">IF($B21="","",IF(ISBLANK(INDIRECT("R9.Web!D"&amp;SUM(18,38*3,2))),"",INDIRECT("R9.Web!D"&amp;SUM(18,38*3,2))))</f>
        <v>Falla</v>
      </c>
      <c r="AN21" s="75" t="str" cm="1">
        <f t="array" aca="1" ref="AN21" ca="1">IF($B21="","",IF(ISBLANK(INDIRECT("R9.Web!D"&amp;SUM(18,38*4,2))),"",INDIRECT("R9.Web!D"&amp;SUM(18,38*4,2))))</f>
        <v>Falla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Pasa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Falla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Pasa</v>
      </c>
      <c r="CA21" s="75" t="str" cm="1">
        <f t="array" aca="1" ref="CA21" ca="1">IF($B21="","",IF(ISBLANK(INDIRECT("R9.Web!D"&amp;SUM(18,38*43,2))),"",INDIRECT("R9.Web!D"&amp;SUM(18,38*43,2))))</f>
        <v>Pasa</v>
      </c>
      <c r="CB21" s="75" t="str" cm="1">
        <f t="array" aca="1" ref="CB21" ca="1">IF($B21="","",IF(ISBLANK(INDIRECT("R9.Web!D"&amp;SUM(18,38*44,2))),"",INDIRECT("R9.Web!D"&amp;SUM(18,38*44,2))))</f>
        <v>Falla</v>
      </c>
      <c r="CC21" s="75" t="str" cm="1">
        <f t="array" aca="1" ref="CC21" ca="1">IF($B21="","",IF(ISBLANK(INDIRECT("R9.Web!D"&amp;SUM(18,38*45,2))),"",INDIRECT("R9.Web!D"&amp;SUM(18,38*45,2))))</f>
        <v>Pasa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CARNE</v>
      </c>
      <c r="D22" s="74" t="str" cm="1">
        <f t="array" ref="D22">IFERROR(INDEX('03.Muestra'!$F$8:$F$42,SMALL(IF("Página Web"='03.Muestra'!$D$8:$D$42,ROW('03.Muestra'!$F$8:$F$42)-MIN(ROW('03.Muestra'!$D$8:$D$42))+1,""),ROW()-19)),"")</f>
        <v>https://www.comunidad.madrid/portal-lector/solicita-tu-carne</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Pasa</v>
      </c>
      <c r="AB22" s="75" t="str" cm="1">
        <f t="array" aca="1" ref="AB22" ca="1">IF($B22="","",IF(ISBLANK(INDIRECT("R7.Video!D"&amp;SUM(18,38*1,3))),"",INDIRECT("R7.Video!D"&amp;SUM(18,38*1,3))))</f>
        <v>Pasa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Pasa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Falla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SERVICIOS</v>
      </c>
      <c r="D23" s="74" t="str" cm="1">
        <f t="array" ref="D23">IFERROR(INDEX('03.Muestra'!$F$8:$F$42,SMALL(IF("Página Web"='03.Muestra'!$D$8:$D$42,ROW('03.Muestra'!$F$8:$F$42)-MIN(ROW('03.Muestra'!$D$8:$D$42))+1,""),ROW()-19)),"")</f>
        <v>https://www.comunidad.madrid/portal-lector/servicios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Falla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CATÁLOGOS</v>
      </c>
      <c r="D24" s="74" t="str" cm="1">
        <f t="array" ref="D24">IFERROR(INDEX('03.Muestra'!$F$8:$F$42,SMALL(IF("Página Web"='03.Muestra'!$D$8:$D$42,ROW('03.Muestra'!$F$8:$F$42)-MIN(ROW('03.Muestra'!$D$8:$D$42))+1,""),ROW()-19)),"")</f>
        <v>https://www.comunidad.madrid/portal-lector/catalogos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Falla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ACTIVIDADES</v>
      </c>
      <c r="D25" s="74" t="str" cm="1">
        <f t="array" ref="D25">IFERROR(INDEX('03.Muestra'!$F$8:$F$42,SMALL(IF("Página Web"='03.Muestra'!$D$8:$D$42,ROW('03.Muestra'!$F$8:$F$42)-MIN(ROW('03.Muestra'!$D$8:$D$42))+1,""),ROW()-19)),"")</f>
        <v>https://www.comunidad.madrid/portal-lector/actividades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Falla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RESULTADOS BÚSQUEDA</v>
      </c>
      <c r="D26" s="74" t="str" cm="1">
        <f t="array" ref="D26">IFERROR(INDEX('03.Muestra'!$F$8:$F$42,SMALL(IF("Página Web"='03.Muestra'!$D$8:$D$42,ROW('03.Muestra'!$F$8:$F$42)-MIN(ROW('03.Muestra'!$D$8:$D$42))+1,""),ROW()-19)),"")</f>
        <v>https://www.comunidad.madrid/portal-lector/comunicacion/actividades?busqueda=Biblioteca%20Regional%20de%20Madrid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Falla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Falla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AVISO LEGAL</v>
      </c>
      <c r="D27" s="74" t="str" cm="1">
        <f t="array" ref="D27">IFERROR(INDEX('03.Muestra'!$F$8:$F$42,SMALL(IF("Página Web"='03.Muestra'!$D$8:$D$42,ROW('03.Muestra'!$F$8:$F$42)-MIN(ROW('03.Muestra'!$D$8:$D$42))+1,""),ROW()-19)),"")</f>
        <v>https://www.comunidad.madrid/portal-lector/sitemap</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Falla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MAPA WEB</v>
      </c>
      <c r="D28" s="74" t="str" cm="1">
        <f t="array" ref="D28">IFERROR(INDEX('03.Muestra'!$F$8:$F$42,SMALL(IF("Página Web"='03.Muestra'!$D$8:$D$42,ROW('03.Muestra'!$F$8:$F$42)-MIN(ROW('03.Muestra'!$D$8:$D$42))+1,""),ROW()-19)),"")</f>
        <v>https://www.comunidad.madrid/portal-lector/sitemap</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Falla</v>
      </c>
      <c r="BK28" s="75" t="str" cm="1">
        <f t="array" aca="1" ref="BK28" ca="1">IF($B28="","",IF(ISBLANK(INDIRECT("R9.Web!D"&amp;SUM(18,38*27,9))),"",INDIRECT("R9.Web!D"&amp;SUM(18,38*27,9))))</f>
        <v>Pasa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ACCESIBILIDAD</v>
      </c>
      <c r="D29" s="74" t="str" cm="1">
        <f t="array" ref="D29">IFERROR(INDEX('03.Muestra'!$F$8:$F$42,SMALL(IF("Página Web"='03.Muestra'!$D$8:$D$42,ROW('03.Muestra'!$F$8:$F$42)-MIN(ROW('03.Muestra'!$D$8:$D$42))+1,""),ROW()-19)),"")</f>
        <v>https://www.comunidad.madrid/portal-lector/accesibilidad</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Falla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Falla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Falla</v>
      </c>
      <c r="CR29" s="75" t="str" cm="1">
        <f t="array" aca="1" ref="CR29" ca="1">IF($B29="","",IF(ISBLANK(INDIRECT("R12.ServiciosApoyo!D"&amp;SUM(18,38*4,10))),"",INDIRECT("R12.ServiciosApoyo!D"&amp;SUM(18,38*4,10))))</f>
        <v>Falla</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NO 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CONFORME</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5" t="s">
        <v>264</v>
      </c>
      <c r="C58" s="255"/>
      <c r="D58" s="255"/>
    </row>
    <row r="59" spans="2:99" ht="23.25" customHeight="1">
      <c r="B59" s="249" t="s">
        <v>270</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10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f>'02.Tecnologías'!K13</f>
        <v>0</v>
      </c>
      <c r="H3" s="112">
        <f>'02.Tecnologías'!L13</f>
        <v>0</v>
      </c>
      <c r="I3" s="162"/>
      <c r="J3" s="162"/>
      <c r="K3" s="118" t="s">
        <v>468</v>
      </c>
      <c r="L3" s="163">
        <f>'03.Muestra'!D47</f>
        <v>9</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https://www.comunidad.madrid/portal-lector/</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Falla</v>
      </c>
      <c r="BL3" s="111" t="str">
        <f ca="1">RESULTADOS!AP20</f>
        <v>Pasa</v>
      </c>
      <c r="BM3" s="111" t="str">
        <f ca="1">RESULTADOS!AQ20</f>
        <v>Falla</v>
      </c>
      <c r="BN3" s="111" t="str">
        <f ca="1">RESULTADOS!AR20</f>
        <v>Falla</v>
      </c>
      <c r="BO3" s="111" t="str">
        <f ca="1">RESULTADOS!AS20</f>
        <v>N/A</v>
      </c>
      <c r="BP3" s="111" t="str">
        <f ca="1">RESULTADOS!AT20</f>
        <v>Falla</v>
      </c>
      <c r="BQ3" s="111" t="str">
        <f ca="1">RESULTADOS!AU20</f>
        <v>N/A</v>
      </c>
      <c r="BR3" s="111" t="str">
        <f ca="1">RESULTADOS!AV20</f>
        <v>Pasa</v>
      </c>
      <c r="BS3" s="111" t="str">
        <f ca="1">RESULTADOS!AW20</f>
        <v>Falla</v>
      </c>
      <c r="BT3" s="111" t="str">
        <f ca="1">RESULTADOS!AX20</f>
        <v>N/A</v>
      </c>
      <c r="BU3" s="111" t="str">
        <f ca="1">RESULTADOS!AY20</f>
        <v>Falla</v>
      </c>
      <c r="BV3" s="111" t="str">
        <f ca="1">RESULTADOS!AZ20</f>
        <v>Pasa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Falla</v>
      </c>
      <c r="CG3" s="111" t="str">
        <f ca="1">RESULTADOS!BK20</f>
        <v>Pasa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AREA-USUARIO</v>
      </c>
      <c r="V4" s="113" t="str">
        <f t="shared" ref="V4:V37" si="0">IF(T4&lt;&gt;"","Página web","")</f>
        <v>Página web</v>
      </c>
      <c r="W4" s="113" t="str">
        <v>Inicio de sesión</v>
      </c>
      <c r="X4" s="113" t="str">
        <f>RESULTADOS!D21</f>
        <v>https://www.comunidad.madrid/portal-lector/area-usuario</v>
      </c>
      <c r="Y4" s="113" t="str">
        <v>Home - Icono Usuario</v>
      </c>
      <c r="Z4" s="188" t="str">
        <v>Multimedia</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Pasa</v>
      </c>
      <c r="AX4" s="111" t="str">
        <f ca="1">RESULTADOS!AB21</f>
        <v>Pasa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Pasa</v>
      </c>
      <c r="BI4" s="111" t="str">
        <f ca="1">RESULTADOS!AM21</f>
        <v>Falla</v>
      </c>
      <c r="BJ4" s="111" t="str">
        <f ca="1">RESULTADOS!AN21</f>
        <v>Falla</v>
      </c>
      <c r="BK4" s="111" t="str">
        <f ca="1">RESULTADOS!AO21</f>
        <v>Falla</v>
      </c>
      <c r="BL4" s="111" t="str">
        <f ca="1">RESULTADOS!AP21</f>
        <v>Falla</v>
      </c>
      <c r="BM4" s="111" t="str">
        <f ca="1">RESULTADOS!AQ21</f>
        <v>Falla</v>
      </c>
      <c r="BN4" s="111" t="str">
        <f ca="1">RESULTADOS!AR21</f>
        <v>Falla</v>
      </c>
      <c r="BO4" s="111" t="str">
        <f ca="1">RESULTADOS!AS21</f>
        <v>Pasa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Falla</v>
      </c>
      <c r="CG4" s="111" t="str">
        <f ca="1">RESULTADOS!BK21</f>
        <v>Pasa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Pasa</v>
      </c>
      <c r="CW4" s="111" t="str">
        <f ca="1">RESULTADOS!CA21</f>
        <v>Pasa</v>
      </c>
      <c r="CX4" s="111" t="str">
        <f ca="1">RESULTADOS!CB21</f>
        <v>Falla</v>
      </c>
      <c r="CY4" s="111" t="str">
        <f ca="1">RESULTADOS!CC21</f>
        <v>Pasa</v>
      </c>
      <c r="CZ4" s="111" t="str">
        <f ca="1">RESULTADOS!CD21</f>
        <v>Pasa</v>
      </c>
      <c r="DA4" s="111" t="str">
        <f ca="1">RESULTADOS!CE21</f>
        <v>Falla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CARNE</v>
      </c>
      <c r="V5" s="113" t="str">
        <f t="shared" si="0"/>
        <v>Página web</v>
      </c>
      <c r="W5" s="113" t="str">
        <v>Pagina tipo</v>
      </c>
      <c r="X5" s="113" t="str">
        <f>RESULTADOS!D22</f>
        <v>https://www.comunidad.madrid/portal-lector/solicita-tu-carne</v>
      </c>
      <c r="Y5" s="113" t="str">
        <v>Home - Carné</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Pasa</v>
      </c>
      <c r="AX5" s="111" t="str">
        <f ca="1">RESULTADOS!AB22</f>
        <v>Pasa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Pasa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Pasa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Falla</v>
      </c>
      <c r="CG5" s="111" t="str">
        <f ca="1">RESULTADOS!BK22</f>
        <v>Pasa</v>
      </c>
      <c r="CH5" s="111" t="str">
        <f ca="1">RESULTADOS!BL22</f>
        <v>Falla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SERVICIOS</v>
      </c>
      <c r="V6" s="113" t="str">
        <f t="shared" si="0"/>
        <v>Página web</v>
      </c>
      <c r="W6" s="113" t="str">
        <v>Pagina tipo</v>
      </c>
      <c r="X6" s="113" t="str">
        <f>RESULTADOS!D23</f>
        <v>https://www.comunidad.madrid/portal-lector/servicios</v>
      </c>
      <c r="Y6" s="113" t="str">
        <v>Home - Servicios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Falla</v>
      </c>
      <c r="BN6" s="111" t="str">
        <f ca="1">RESULTADOS!AR23</f>
        <v>Falla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Pasa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Falla</v>
      </c>
      <c r="CG6" s="111" t="str">
        <f ca="1">RESULTADOS!BK23</f>
        <v>Pasa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CATÁLOGOS</v>
      </c>
      <c r="V7" s="113" t="str">
        <f t="shared" si="0"/>
        <v>Página web</v>
      </c>
      <c r="W7" s="113" t="str">
        <v>Pagina tipo</v>
      </c>
      <c r="X7" s="113" t="str">
        <f>RESULTADOS!D24</f>
        <v>https://www.comunidad.madrid/portal-lector/catalogos</v>
      </c>
      <c r="Y7" s="113" t="str">
        <v>Home - Catálogos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Falla</v>
      </c>
      <c r="BL7" s="111" t="str">
        <f ca="1">RESULTADOS!AP24</f>
        <v>Pasa</v>
      </c>
      <c r="BM7" s="111" t="str">
        <f ca="1">RESULTADOS!AQ24</f>
        <v>Falla</v>
      </c>
      <c r="BN7" s="111" t="str">
        <f ca="1">RESULTADOS!AR24</f>
        <v>Falla</v>
      </c>
      <c r="BO7" s="111" t="str">
        <f ca="1">RESULTADOS!AS24</f>
        <v>N/A</v>
      </c>
      <c r="BP7" s="111" t="str">
        <f ca="1">RESULTADOS!AT24</f>
        <v>Falla</v>
      </c>
      <c r="BQ7" s="111" t="str">
        <f ca="1">RESULTADOS!AU24</f>
        <v>N/A</v>
      </c>
      <c r="BR7" s="111" t="str">
        <f ca="1">RESULTADOS!AV24</f>
        <v>Pasa</v>
      </c>
      <c r="BS7" s="111" t="str">
        <f ca="1">RESULTADOS!AW24</f>
        <v>Falla</v>
      </c>
      <c r="BT7" s="111" t="str">
        <f ca="1">RESULTADOS!AX24</f>
        <v>N/A</v>
      </c>
      <c r="BU7" s="111" t="str">
        <f ca="1">RESULTADOS!AY24</f>
        <v>Falla</v>
      </c>
      <c r="BV7" s="111" t="str">
        <f ca="1">RESULTADOS!AZ24</f>
        <v>Pasa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Falla</v>
      </c>
      <c r="CG7" s="111" t="str">
        <f ca="1">RESULTADOS!BK24</f>
        <v>Pasa</v>
      </c>
      <c r="CH7" s="111" t="str">
        <f ca="1">RESULTADOS!BL24</f>
        <v>Falla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ACTIVIDADES</v>
      </c>
      <c r="V8" s="113" t="str">
        <f t="shared" si="0"/>
        <v>Página web</v>
      </c>
      <c r="W8" s="113" t="str">
        <v>Aleatoria</v>
      </c>
      <c r="X8" s="113" t="str">
        <f>RESULTADOS!D25</f>
        <v>https://www.comunidad.madrid/portal-lector/actividades</v>
      </c>
      <c r="Y8" s="113" t="str">
        <v>Home - Actividades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Pasa</v>
      </c>
      <c r="BQ8" s="111" t="str">
        <f ca="1">RESULTADOS!AU25</f>
        <v>N/A</v>
      </c>
      <c r="BR8" s="111" t="str">
        <f ca="1">RESULTADOS!AV25</f>
        <v>Falla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Falla</v>
      </c>
      <c r="CG8" s="111" t="str">
        <f ca="1">RESULTADOS!BK25</f>
        <v>Falla</v>
      </c>
      <c r="CH8" s="111" t="str">
        <f ca="1">RESULTADOS!BL25</f>
        <v>Falla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RESULTADOS BÚSQUEDA</v>
      </c>
      <c r="V9" s="113" t="str">
        <f t="shared" si="0"/>
        <v>Página web</v>
      </c>
      <c r="W9" s="113" t="str">
        <v>Búsqueda</v>
      </c>
      <c r="X9" s="113" t="str">
        <f>RESULTADOS!D26</f>
        <v>https://www.comunidad.madrid/portal-lector/comunicacion/actividades?busqueda=Biblioteca%20Regional%20de%20Madrid</v>
      </c>
      <c r="Y9" s="113" t="str">
        <v>Home - Biblioteca regional - Actividades</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Falla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Falla</v>
      </c>
      <c r="CG9" s="111" t="str">
        <f ca="1">RESULTADOS!BK26</f>
        <v>Falla</v>
      </c>
      <c r="CH9" s="111" t="str">
        <f ca="1">RESULTADOS!BL26</f>
        <v>Falla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El portal del lector</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AVISO LEGAL</v>
      </c>
      <c r="V10" s="113" t="str">
        <f t="shared" si="0"/>
        <v>Página web</v>
      </c>
      <c r="W10" s="113" t="str">
        <v>Legal</v>
      </c>
      <c r="X10" s="113" t="str">
        <f>RESULTADOS!D27</f>
        <v>https://www.comunidad.madrid/portal-lector/sitemap</v>
      </c>
      <c r="Y10" s="113" t="str">
        <v>Home - Footer - Aviso Legal</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Falla</v>
      </c>
      <c r="BN10" s="111" t="str">
        <f ca="1">RESULTADOS!AR27</f>
        <v>Falla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Falla</v>
      </c>
      <c r="CG10" s="111" t="str">
        <f ca="1">RESULTADOS!BK27</f>
        <v>Pasa</v>
      </c>
      <c r="CH10" s="111" t="str">
        <f ca="1">RESULTADOS!BL27</f>
        <v>Falla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 https://www.comunidad.madrid/portal-lector/</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MAPA WEB</v>
      </c>
      <c r="V11" s="113" t="str">
        <f t="shared" si="0"/>
        <v>Página web</v>
      </c>
      <c r="W11" s="113" t="str">
        <v>Mapa web</v>
      </c>
      <c r="X11" s="113" t="str">
        <f>RESULTADOS!D28</f>
        <v>https://www.comunidad.madrid/portal-lector/sitemap</v>
      </c>
      <c r="Y11" s="113" t="str">
        <v>Home - Footer - Mapa Web</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Falla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Falla</v>
      </c>
      <c r="CG11" s="111" t="str">
        <f ca="1">RESULTADOS!BK28</f>
        <v>Pasa</v>
      </c>
      <c r="CH11" s="111" t="str">
        <f ca="1">RESULTADOS!BL28</f>
        <v>Falla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ACCESIBILIDAD</v>
      </c>
      <c r="V12" s="113" t="str">
        <f t="shared" si="0"/>
        <v>Página web</v>
      </c>
      <c r="W12" s="113" t="str">
        <v>Declaración accesibilidad</v>
      </c>
      <c r="X12" s="113" t="str">
        <f>RESULTADOS!D29</f>
        <v>https://www.comunidad.madrid/portal-lector/accesibilidad</v>
      </c>
      <c r="Y12" s="113" t="str">
        <v>Home - Footer - Accesibilidad</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Pasa</v>
      </c>
      <c r="BM12" s="111" t="str">
        <f ca="1">RESULTADOS!AQ29</f>
        <v>Falla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Falla</v>
      </c>
      <c r="CG12" s="111" t="str">
        <f ca="1">RESULTADOS!BK29</f>
        <v>Pasa</v>
      </c>
      <c r="CH12" s="111" t="str">
        <f ca="1">RESULTADOS!BL29</f>
        <v>Falla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Falla</v>
      </c>
      <c r="DK12" s="111" t="str">
        <f ca="1">RESULTADOS!CO29</f>
        <v>Falla</v>
      </c>
      <c r="DL12" s="111" t="str">
        <f ca="1">RESULTADOS!CP29</f>
        <v>Falla</v>
      </c>
      <c r="DM12" s="111" t="str">
        <f ca="1">RESULTADOS!CQ29</f>
        <v>Falla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Portal del Lector drupal</v>
      </c>
      <c r="E13" s="109" t="s">
        <v>58</v>
      </c>
      <c r="F13" s="112" t="str">
        <f>'02.Tecnologías'!I10</f>
        <v>No</v>
      </c>
      <c r="G13" s="112">
        <f>'02.Tecnologías'!K23</f>
        <v>0</v>
      </c>
      <c r="H13" s="112">
        <f>'02.Tecnologías'!L23</f>
        <v>0</v>
      </c>
      <c r="I13" s="162"/>
      <c r="J13" s="162"/>
      <c r="K13" t="s">
        <v>474</v>
      </c>
      <c r="L13" s="164" t="str">
        <f ca="1">RESULTADOS!E8</f>
        <v>22 (23,91 %)</v>
      </c>
      <c r="M13" s="164" t="str">
        <f ca="1">RESULTADOS!F8</f>
        <v>24 (26,09 %)</v>
      </c>
      <c r="N13" s="164" t="str">
        <f ca="1">RESULTADOS!G8</f>
        <v>46 (50 %)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45593</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t="str">
        <f>'01.Definición de ámbito'!C45</f>
        <v>CCAA</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208</v>
      </c>
      <c r="M18" s="171">
        <f ca="1">RESULTADOS!M8</f>
        <v>0.22608695652173913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129</v>
      </c>
      <c r="M19" s="171">
        <f ca="1">RESULTADOS!M9</f>
        <v>0.14021739130434782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583</v>
      </c>
      <c r="M20" s="171">
        <f ca="1">RESULTADOS!M10</f>
        <v>0.63369565217391299</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266</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4.78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4"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517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518</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519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520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480</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521</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522</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481</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510</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45593</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509</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t="s">
        <v>427</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53</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36</v>
      </c>
      <c r="K12" s="158" t="s">
        <v>65</v>
      </c>
      <c r="L12" s="158" t="s">
        <v>66</v>
      </c>
    </row>
    <row r="13" spans="1:60" ht="17.149999999999999" customHeight="1">
      <c r="B13" s="156" t="s">
        <v>67</v>
      </c>
      <c r="C13" s="157" t="s">
        <v>53</v>
      </c>
      <c r="E13" s="156" t="s">
        <v>68</v>
      </c>
      <c r="F13" s="157" t="s">
        <v>36</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486</v>
      </c>
      <c r="D8" s="53" t="s">
        <v>485</v>
      </c>
      <c r="E8" s="53" t="s">
        <v>425</v>
      </c>
      <c r="F8" s="123" t="s">
        <v>484</v>
      </c>
      <c r="G8" s="53" t="s">
        <v>487</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490</v>
      </c>
      <c r="D9" s="53" t="s">
        <v>485</v>
      </c>
      <c r="E9" s="53" t="s">
        <v>430</v>
      </c>
      <c r="F9" s="123" t="s">
        <v>488</v>
      </c>
      <c r="G9" s="53" t="s">
        <v>489</v>
      </c>
      <c r="H9" s="101" t="s">
        <v>497</v>
      </c>
      <c r="I9" s="18"/>
      <c r="J9" s="18"/>
      <c r="K9" s="18"/>
      <c r="L9" s="18"/>
      <c r="M9" s="18"/>
      <c r="N9" s="18"/>
      <c r="O9" s="18"/>
      <c r="P9" s="18"/>
      <c r="Q9" s="18"/>
      <c r="R9" s="18"/>
      <c r="S9" s="18"/>
      <c r="T9" s="18"/>
      <c r="U9" s="18"/>
      <c r="V9" s="18"/>
      <c r="W9" s="18"/>
      <c r="X9" s="18"/>
      <c r="Y9" s="18"/>
    </row>
    <row r="10" spans="1:64" ht="18.149999999999999" customHeight="1">
      <c r="B10" s="51">
        <v>3</v>
      </c>
      <c r="C10" s="52" t="s">
        <v>492</v>
      </c>
      <c r="D10" s="53" t="s">
        <v>485</v>
      </c>
      <c r="E10" s="53" t="s">
        <v>444</v>
      </c>
      <c r="F10" s="123" t="s">
        <v>491</v>
      </c>
      <c r="G10" s="53" t="s">
        <v>493</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494</v>
      </c>
      <c r="D11" s="53" t="s">
        <v>485</v>
      </c>
      <c r="E11" s="53" t="s">
        <v>444</v>
      </c>
      <c r="F11" s="123" t="s">
        <v>495</v>
      </c>
      <c r="G11" s="53" t="s">
        <v>496</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498</v>
      </c>
      <c r="D12" s="53" t="s">
        <v>485</v>
      </c>
      <c r="E12" s="53" t="s">
        <v>444</v>
      </c>
      <c r="F12" s="123" t="s">
        <v>500</v>
      </c>
      <c r="G12" s="53" t="s">
        <v>499</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501</v>
      </c>
      <c r="D13" s="53" t="s">
        <v>485</v>
      </c>
      <c r="E13" s="53" t="s">
        <v>429</v>
      </c>
      <c r="F13" s="123" t="s">
        <v>502</v>
      </c>
      <c r="G13" s="53" t="s">
        <v>503</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511</v>
      </c>
      <c r="D14" s="53" t="s">
        <v>485</v>
      </c>
      <c r="E14" s="53" t="s">
        <v>441</v>
      </c>
      <c r="F14" s="123" t="s">
        <v>512</v>
      </c>
      <c r="G14" s="53" t="s">
        <v>513</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504</v>
      </c>
      <c r="D15" s="53" t="s">
        <v>485</v>
      </c>
      <c r="E15" s="53" t="s">
        <v>439</v>
      </c>
      <c r="F15" s="123" t="s">
        <v>506</v>
      </c>
      <c r="G15" s="53" t="s">
        <v>514</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505</v>
      </c>
      <c r="D16" s="53" t="s">
        <v>485</v>
      </c>
      <c r="E16" s="53" t="s">
        <v>434</v>
      </c>
      <c r="F16" s="123" t="s">
        <v>506</v>
      </c>
      <c r="G16" s="53" t="s">
        <v>515</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508</v>
      </c>
      <c r="D17" s="53" t="s">
        <v>485</v>
      </c>
      <c r="E17" s="53" t="s">
        <v>442</v>
      </c>
      <c r="F17" s="123" t="s">
        <v>507</v>
      </c>
      <c r="G17" s="53" t="s">
        <v>516</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24" zoomScale="150" zoomScaleNormal="150" workbookViewId="0">
      <selection activeCell="D104" sqref="D104"/>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AREA-USUARIO</v>
      </c>
      <c r="C20" s="174" t="str" cm="1">
        <f t="array" ref="C20">IFERROR(INDEX('03.Muestra'!$F$8:$F$42,SMALL(IF("Página Web"='03.Muestra'!$D$8:$D$42,ROW('03.Muestra'!$F$8:$F$42)-MIN(ROW('03.Muestra'!$D$8:$D$42))+1,""),ROW()-18)),"")</f>
        <v>https://www.comunidad.madrid/portal-lector/area-usuario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CARNE</v>
      </c>
      <c r="C21" s="174" t="str" cm="1">
        <f t="array" ref="C21">IFERROR(INDEX('03.Muestra'!$F$8:$F$42,SMALL(IF("Página Web"='03.Muestra'!$D$8:$D$42,ROW('03.Muestra'!$F$8:$F$42)-MIN(ROW('03.Muestra'!$D$8:$D$42))+1,""),ROW()-18)),"")</f>
        <v>https://www.comunidad.madrid/portal-lector/solicita-tu-carne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SERVICIOS</v>
      </c>
      <c r="C22" s="174"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CATÁLOGOS</v>
      </c>
      <c r="C23" s="174"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ACTIVIDADES</v>
      </c>
      <c r="C24" s="174"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RESULTADOS BÚSQUEDA</v>
      </c>
      <c r="C25" s="174"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AVISO LEGAL</v>
      </c>
      <c r="C26" s="174"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MAPA WEB</v>
      </c>
      <c r="C27" s="174"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ACCESIBILIDAD</v>
      </c>
      <c r="C28" s="174" t="str" cm="1">
        <f t="array" ref="C28">IFERROR(INDEX('03.Muestra'!$F$8:$F$42,SMALL(IF("Página Web"='03.Muestra'!$D$8:$D$42,ROW('03.Muestra'!$F$8:$F$42)-MIN(ROW('03.Muestra'!$D$8:$D$42))+1,""),ROW()-18)),"")</f>
        <v>https://www.comunidad.madrid/portal-lector/accesibilidad</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AREA-USUARIO</v>
      </c>
      <c r="C58" s="17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CARNE</v>
      </c>
      <c r="C59" s="17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SERVICIOS</v>
      </c>
      <c r="C60" s="17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CATÁLOGOS</v>
      </c>
      <c r="C61" s="17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ACTIVIDADES</v>
      </c>
      <c r="C62" s="17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RESULTADOS BÚSQUEDA</v>
      </c>
      <c r="C63" s="17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AVISO LEGAL</v>
      </c>
      <c r="C64" s="17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MAPA WEB</v>
      </c>
      <c r="C65" s="17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ACCESIBILIDAD</v>
      </c>
      <c r="C66" s="17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AREA-USUARIO</v>
      </c>
      <c r="C96" s="17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CARNE</v>
      </c>
      <c r="C97" s="17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SERVICIOS</v>
      </c>
      <c r="C98" s="17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CATÁLOGOS</v>
      </c>
      <c r="C99" s="17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ACTIVIDADES</v>
      </c>
      <c r="C100" s="17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RESULTADOS BÚSQUEDA</v>
      </c>
      <c r="C101" s="17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AVISO LEGAL</v>
      </c>
      <c r="C102" s="17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MAPA WEB</v>
      </c>
      <c r="C103" s="17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ACCESIBILIDAD</v>
      </c>
      <c r="C104" s="17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76" zoomScale="122" zoomScaleNormal="122" workbookViewId="0">
      <selection activeCell="D712" sqref="D71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190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https://www.comunidad.madrid/portal-lector/</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AREA-USUARIO</v>
      </c>
      <c r="C248" s="85" t="str" cm="1">
        <f t="array" ref="C248">IFERROR(INDEX('03.Muestra'!$F$8:$F$42,SMALL(IF("Página Web"='03.Muestra'!$D$8:$D$42,ROW('03.Muestra'!$F$8:$F$42)-MIN(ROW('03.Muestra'!$D$8:$D$42))+1,""),ROW()-246)),"")</f>
        <v>https://www.comunidad.madrid/portal-lector/area-usuario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CARNE</v>
      </c>
      <c r="C249" s="85" t="str" cm="1">
        <f t="array" ref="C249">IFERROR(INDEX('03.Muestra'!$F$8:$F$42,SMALL(IF("Página Web"='03.Muestra'!$D$8:$D$42,ROW('03.Muestra'!$F$8:$F$42)-MIN(ROW('03.Muestra'!$D$8:$D$42))+1,""),ROW()-246)),"")</f>
        <v>https://www.comunidad.madrid/portal-lector/solicita-tu-carne</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SERVICIOS</v>
      </c>
      <c r="C250" s="85" t="str" cm="1">
        <f t="array" ref="C250">IFERROR(INDEX('03.Muestra'!$F$8:$F$42,SMALL(IF("Página Web"='03.Muestra'!$D$8:$D$42,ROW('03.Muestra'!$F$8:$F$42)-MIN(ROW('03.Muestra'!$D$8:$D$42))+1,""),ROW()-246)),"")</f>
        <v>https://www.comunidad.madrid/portal-lector/servicios</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CATÁLOGOS</v>
      </c>
      <c r="C251" s="85" t="str" cm="1">
        <f t="array" ref="C251">IFERROR(INDEX('03.Muestra'!$F$8:$F$42,SMALL(IF("Página Web"='03.Muestra'!$D$8:$D$42,ROW('03.Muestra'!$F$8:$F$42)-MIN(ROW('03.Muestra'!$D$8:$D$42))+1,""),ROW()-246)),"")</f>
        <v>https://www.comunidad.madrid/portal-lector/catalogos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ACTIVIDADES</v>
      </c>
      <c r="C252" s="85" t="str" cm="1">
        <f t="array" ref="C252">IFERROR(INDEX('03.Muestra'!$F$8:$F$42,SMALL(IF("Página Web"='03.Muestra'!$D$8:$D$42,ROW('03.Muestra'!$F$8:$F$42)-MIN(ROW('03.Muestra'!$D$8:$D$42))+1,""),ROW()-246)),"")</f>
        <v>https://www.comunidad.madrid/portal-lector/actividades</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RESULTADOS BÚSQUEDA</v>
      </c>
      <c r="C253" s="85" t="str" cm="1">
        <f t="array" ref="C253">IFERROR(INDEX('03.Muestra'!$F$8:$F$42,SMALL(IF("Página Web"='03.Muestra'!$D$8:$D$42,ROW('03.Muestra'!$F$8:$F$42)-MIN(ROW('03.Muestra'!$D$8:$D$42))+1,""),ROW()-246)),"")</f>
        <v>https://www.comunidad.madrid/portal-lector/comunicacion/actividades?busqueda=Biblioteca%20Regional%20de%20Madrid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https://www.comunidad.madrid/portal-lector/sitemap</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https://www.comunidad.madrid/portal-lector/sitemap</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https://www.comunidad.madrid/portal-lector/accesibilidad</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https://www.comunidad.madrid/portal-lector/</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AREA-USUARIO</v>
      </c>
      <c r="C286" s="85" t="str" cm="1">
        <f t="array" ref="C286">IFERROR(INDEX('03.Muestra'!$F$8:$F$42,SMALL(IF("Página Web"='03.Muestra'!$D$8:$D$42,ROW('03.Muestra'!$F$8:$F$42)-MIN(ROW('03.Muestra'!$D$8:$D$42))+1,""),ROW()-284)),"")</f>
        <v>https://www.comunidad.madrid/portal-lector/area-usuario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CARNE</v>
      </c>
      <c r="C287" s="85" t="str" cm="1">
        <f t="array" ref="C287">IFERROR(INDEX('03.Muestra'!$F$8:$F$42,SMALL(IF("Página Web"='03.Muestra'!$D$8:$D$42,ROW('03.Muestra'!$F$8:$F$42)-MIN(ROW('03.Muestra'!$D$8:$D$42))+1,""),ROW()-284)),"")</f>
        <v>https://www.comunidad.madrid/portal-lector/solicita-tu-carne</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SERVICIOS</v>
      </c>
      <c r="C288" s="85" t="str" cm="1">
        <f t="array" ref="C288">IFERROR(INDEX('03.Muestra'!$F$8:$F$42,SMALL(IF("Página Web"='03.Muestra'!$D$8:$D$42,ROW('03.Muestra'!$F$8:$F$42)-MIN(ROW('03.Muestra'!$D$8:$D$42))+1,""),ROW()-284)),"")</f>
        <v>https://www.comunidad.madrid/portal-lector/servicios</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CATÁLOGOS</v>
      </c>
      <c r="C289" s="85" t="str" cm="1">
        <f t="array" ref="C289">IFERROR(INDEX('03.Muestra'!$F$8:$F$42,SMALL(IF("Página Web"='03.Muestra'!$D$8:$D$42,ROW('03.Muestra'!$F$8:$F$42)-MIN(ROW('03.Muestra'!$D$8:$D$42))+1,""),ROW()-284)),"")</f>
        <v>https://www.comunidad.madrid/portal-lector/catalogos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ACTIVIDADES</v>
      </c>
      <c r="C290" s="85" t="str" cm="1">
        <f t="array" ref="C290">IFERROR(INDEX('03.Muestra'!$F$8:$F$42,SMALL(IF("Página Web"='03.Muestra'!$D$8:$D$42,ROW('03.Muestra'!$F$8:$F$42)-MIN(ROW('03.Muestra'!$D$8:$D$42))+1,""),ROW()-284)),"")</f>
        <v>https://www.comunidad.madrid/portal-lector/actividades</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RESULTADOS BÚSQUEDA</v>
      </c>
      <c r="C291" s="85" t="str" cm="1">
        <f t="array" ref="C291">IFERROR(INDEX('03.Muestra'!$F$8:$F$42,SMALL(IF("Página Web"='03.Muestra'!$D$8:$D$42,ROW('03.Muestra'!$F$8:$F$42)-MIN(ROW('03.Muestra'!$D$8:$D$42))+1,""),ROW()-284)),"")</f>
        <v>https://www.comunidad.madrid/portal-lector/comunicacion/actividades?busqueda=Biblioteca%20Regional%20de%20Madrid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https://www.comunidad.madrid/portal-lector/sitemap</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https://www.comunidad.madrid/portal-lector/sitemap</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https://www.comunidad.madrid/portal-lector/accesibilidad</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https://www.comunidad.madrid/portal-lector/</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AREA-USUARIO</v>
      </c>
      <c r="C324" s="85" t="str" cm="1">
        <f t="array" ref="C324">IFERROR(INDEX('03.Muestra'!$F$8:$F$42,SMALL(IF("Página Web"='03.Muestra'!$D$8:$D$42,ROW('03.Muestra'!$F$8:$F$42)-MIN(ROW('03.Muestra'!$D$8:$D$42))+1,""),ROW()-322)),"")</f>
        <v>https://www.comunidad.madrid/portal-lector/area-usuario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CARNE</v>
      </c>
      <c r="C325" s="85" t="str" cm="1">
        <f t="array" ref="C325">IFERROR(INDEX('03.Muestra'!$F$8:$F$42,SMALL(IF("Página Web"='03.Muestra'!$D$8:$D$42,ROW('03.Muestra'!$F$8:$F$42)-MIN(ROW('03.Muestra'!$D$8:$D$42))+1,""),ROW()-322)),"")</f>
        <v>https://www.comunidad.madrid/portal-lector/solicita-tu-carne</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SERVICIOS</v>
      </c>
      <c r="C326" s="85" t="str" cm="1">
        <f t="array" ref="C326">IFERROR(INDEX('03.Muestra'!$F$8:$F$42,SMALL(IF("Página Web"='03.Muestra'!$D$8:$D$42,ROW('03.Muestra'!$F$8:$F$42)-MIN(ROW('03.Muestra'!$D$8:$D$42))+1,""),ROW()-322)),"")</f>
        <v>https://www.comunidad.madrid/portal-lector/servicios</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CATÁLOGOS</v>
      </c>
      <c r="C327" s="85" t="str" cm="1">
        <f t="array" ref="C327">IFERROR(INDEX('03.Muestra'!$F$8:$F$42,SMALL(IF("Página Web"='03.Muestra'!$D$8:$D$42,ROW('03.Muestra'!$F$8:$F$42)-MIN(ROW('03.Muestra'!$D$8:$D$42))+1,""),ROW()-322)),"")</f>
        <v>https://www.comunidad.madrid/portal-lector/catalogos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ACTIVIDADES</v>
      </c>
      <c r="C328" s="85" t="str" cm="1">
        <f t="array" ref="C328">IFERROR(INDEX('03.Muestra'!$F$8:$F$42,SMALL(IF("Página Web"='03.Muestra'!$D$8:$D$42,ROW('03.Muestra'!$F$8:$F$42)-MIN(ROW('03.Muestra'!$D$8:$D$42))+1,""),ROW()-322)),"")</f>
        <v>https://www.comunidad.madrid/portal-lector/actividades</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RESULTADOS BÚSQUEDA</v>
      </c>
      <c r="C329" s="85" t="str" cm="1">
        <f t="array" ref="C329">IFERROR(INDEX('03.Muestra'!$F$8:$F$42,SMALL(IF("Página Web"='03.Muestra'!$D$8:$D$42,ROW('03.Muestra'!$F$8:$F$42)-MIN(ROW('03.Muestra'!$D$8:$D$42))+1,""),ROW()-322)),"")</f>
        <v>https://www.comunidad.madrid/portal-lector/comunicacion/actividades?busqueda=Biblioteca%20Regional%20de%20Madrid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https://www.comunidad.madrid/portal-lector/sitemap</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https://www.comunidad.madrid/portal-lector/sitemap</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https://www.comunidad.madrid/portal-lector/accesibilidad</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https://www.comunidad.madrid/portal-lector/</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AREA-USUARIO</v>
      </c>
      <c r="C362" s="85" t="str" cm="1">
        <f t="array" ref="C362">IFERROR(INDEX('03.Muestra'!$F$8:$F$42,SMALL(IF("Página Web"='03.Muestra'!$D$8:$D$42,ROW('03.Muestra'!$F$8:$F$42)-MIN(ROW('03.Muestra'!$D$8:$D$42))+1,""),ROW()-360)),"")</f>
        <v>https://www.comunidad.madrid/portal-lector/area-usuario</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CARNE</v>
      </c>
      <c r="C363" s="85" t="str" cm="1">
        <f t="array" ref="C363">IFERROR(INDEX('03.Muestra'!$F$8:$F$42,SMALL(IF("Página Web"='03.Muestra'!$D$8:$D$42,ROW('03.Muestra'!$F$8:$F$42)-MIN(ROW('03.Muestra'!$D$8:$D$42))+1,""),ROW()-360)),"")</f>
        <v>https://www.comunidad.madrid/portal-lector/solicita-tu-carne</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SERVICIOS</v>
      </c>
      <c r="C364" s="85" t="str" cm="1">
        <f t="array" ref="C364">IFERROR(INDEX('03.Muestra'!$F$8:$F$42,SMALL(IF("Página Web"='03.Muestra'!$D$8:$D$42,ROW('03.Muestra'!$F$8:$F$42)-MIN(ROW('03.Muestra'!$D$8:$D$42))+1,""),ROW()-360)),"")</f>
        <v>https://www.comunidad.madrid/portal-lector/servicios</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CATÁLOGOS</v>
      </c>
      <c r="C365" s="85" t="str" cm="1">
        <f t="array" ref="C365">IFERROR(INDEX('03.Muestra'!$F$8:$F$42,SMALL(IF("Página Web"='03.Muestra'!$D$8:$D$42,ROW('03.Muestra'!$F$8:$F$42)-MIN(ROW('03.Muestra'!$D$8:$D$42))+1,""),ROW()-360)),"")</f>
        <v>https://www.comunidad.madrid/portal-lector/catalogos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ACTIVIDADES</v>
      </c>
      <c r="C366" s="85" t="str" cm="1">
        <f t="array" ref="C366">IFERROR(INDEX('03.Muestra'!$F$8:$F$42,SMALL(IF("Página Web"='03.Muestra'!$D$8:$D$42,ROW('03.Muestra'!$F$8:$F$42)-MIN(ROW('03.Muestra'!$D$8:$D$42))+1,""),ROW()-360)),"")</f>
        <v>https://www.comunidad.madrid/portal-lector/actividades</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RESULTADOS BÚSQUEDA</v>
      </c>
      <c r="C367" s="85" t="str" cm="1">
        <f t="array" ref="C367">IFERROR(INDEX('03.Muestra'!$F$8:$F$42,SMALL(IF("Página Web"='03.Muestra'!$D$8:$D$42,ROW('03.Muestra'!$F$8:$F$42)-MIN(ROW('03.Muestra'!$D$8:$D$42))+1,""),ROW()-360)),"")</f>
        <v>https://www.comunidad.madrid/portal-lector/comunicacion/actividades?busqueda=Biblioteca%20Regional%20de%20Madrid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https://www.comunidad.madrid/portal-lector/sitemap</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WEB</v>
      </c>
      <c r="C369" s="85" t="str" cm="1">
        <f t="array" ref="C369">IFERROR(INDEX('03.Muestra'!$F$8:$F$42,SMALL(IF("Página Web"='03.Muestra'!$D$8:$D$42,ROW('03.Muestra'!$F$8:$F$42)-MIN(ROW('03.Muestra'!$D$8:$D$42))+1,""),ROW()-360)),"")</f>
        <v>https://www.comunidad.madrid/portal-lector/sitemap</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https://www.comunidad.madrid/portal-lector/accesibilidad</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https://www.comunidad.madrid/portal-lector/</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AREA-USUARIO</v>
      </c>
      <c r="C400" s="85" t="str" cm="1">
        <f t="array" ref="C400">IFERROR(INDEX('03.Muestra'!$F$8:$F$42,SMALL(IF("Página Web"='03.Muestra'!$D$8:$D$42,ROW('03.Muestra'!$F$8:$F$42)-MIN(ROW('03.Muestra'!$D$8:$D$42))+1,""),ROW()-398)),"")</f>
        <v>https://www.comunidad.madrid/portal-lector/area-usuario</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CARNE</v>
      </c>
      <c r="C401" s="85" t="str" cm="1">
        <f t="array" ref="C401">IFERROR(INDEX('03.Muestra'!$F$8:$F$42,SMALL(IF("Página Web"='03.Muestra'!$D$8:$D$42,ROW('03.Muestra'!$F$8:$F$42)-MIN(ROW('03.Muestra'!$D$8:$D$42))+1,""),ROW()-398)),"")</f>
        <v>https://www.comunidad.madrid/portal-lector/solicita-tu-carne</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SERVICIOS</v>
      </c>
      <c r="C402" s="85" t="str" cm="1">
        <f t="array" ref="C402">IFERROR(INDEX('03.Muestra'!$F$8:$F$42,SMALL(IF("Página Web"='03.Muestra'!$D$8:$D$42,ROW('03.Muestra'!$F$8:$F$42)-MIN(ROW('03.Muestra'!$D$8:$D$42))+1,""),ROW()-398)),"")</f>
        <v>https://www.comunidad.madrid/portal-lector/servicios</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CATÁLOGOS</v>
      </c>
      <c r="C403" s="85" t="str" cm="1">
        <f t="array" ref="C403">IFERROR(INDEX('03.Muestra'!$F$8:$F$42,SMALL(IF("Página Web"='03.Muestra'!$D$8:$D$42,ROW('03.Muestra'!$F$8:$F$42)-MIN(ROW('03.Muestra'!$D$8:$D$42))+1,""),ROW()-398)),"")</f>
        <v>https://www.comunidad.madrid/portal-lector/catalogos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ACTIVIDADES</v>
      </c>
      <c r="C404" s="85" t="str" cm="1">
        <f t="array" ref="C404">IFERROR(INDEX('03.Muestra'!$F$8:$F$42,SMALL(IF("Página Web"='03.Muestra'!$D$8:$D$42,ROW('03.Muestra'!$F$8:$F$42)-MIN(ROW('03.Muestra'!$D$8:$D$42))+1,""),ROW()-398)),"")</f>
        <v>https://www.comunidad.madrid/portal-lector/actividades</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RESULTADOS BÚSQUEDA</v>
      </c>
      <c r="C405" s="85" t="str" cm="1">
        <f t="array" ref="C405">IFERROR(INDEX('03.Muestra'!$F$8:$F$42,SMALL(IF("Página Web"='03.Muestra'!$D$8:$D$42,ROW('03.Muestra'!$F$8:$F$42)-MIN(ROW('03.Muestra'!$D$8:$D$42))+1,""),ROW()-398)),"")</f>
        <v>https://www.comunidad.madrid/portal-lector/comunicacion/actividades?busqueda=Biblioteca%20Regional%20de%20Madrid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https://www.comunidad.madrid/portal-lector/sitemap</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WEB</v>
      </c>
      <c r="C407" s="85" t="str" cm="1">
        <f t="array" ref="C407">IFERROR(INDEX('03.Muestra'!$F$8:$F$42,SMALL(IF("Página Web"='03.Muestra'!$D$8:$D$42,ROW('03.Muestra'!$F$8:$F$42)-MIN(ROW('03.Muestra'!$D$8:$D$42))+1,""),ROW()-398)),"")</f>
        <v>https://www.comunidad.madrid/portal-lector/sitemap</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https://www.comunidad.madrid/portal-lector/accesibilidad</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https://www.comunidad.madrid/portal-lector/</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AREA-USUARIO</v>
      </c>
      <c r="C438" s="85" t="str" cm="1">
        <f t="array" ref="C438">IFERROR(INDEX('03.Muestra'!$F$8:$F$42,SMALL(IF("Página Web"='03.Muestra'!$D$8:$D$42,ROW('03.Muestra'!$F$8:$F$42)-MIN(ROW('03.Muestra'!$D$8:$D$42))+1,""),ROW()-436)),"")</f>
        <v>https://www.comunidad.madrid/portal-lector/area-usuario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CARNE</v>
      </c>
      <c r="C439" s="85" t="str" cm="1">
        <f t="array" ref="C439">IFERROR(INDEX('03.Muestra'!$F$8:$F$42,SMALL(IF("Página Web"='03.Muestra'!$D$8:$D$42,ROW('03.Muestra'!$F$8:$F$42)-MIN(ROW('03.Muestra'!$D$8:$D$42))+1,""),ROW()-436)),"")</f>
        <v>https://www.comunidad.madrid/portal-lector/solicita-tu-carne</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SERVICIOS</v>
      </c>
      <c r="C440" s="85" t="str" cm="1">
        <f t="array" ref="C440">IFERROR(INDEX('03.Muestra'!$F$8:$F$42,SMALL(IF("Página Web"='03.Muestra'!$D$8:$D$42,ROW('03.Muestra'!$F$8:$F$42)-MIN(ROW('03.Muestra'!$D$8:$D$42))+1,""),ROW()-436)),"")</f>
        <v>https://www.comunidad.madrid/portal-lector/servicios</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CATÁLOGOS</v>
      </c>
      <c r="C441" s="85" t="str" cm="1">
        <f t="array" ref="C441">IFERROR(INDEX('03.Muestra'!$F$8:$F$42,SMALL(IF("Página Web"='03.Muestra'!$D$8:$D$42,ROW('03.Muestra'!$F$8:$F$42)-MIN(ROW('03.Muestra'!$D$8:$D$42))+1,""),ROW()-436)),"")</f>
        <v>https://www.comunidad.madrid/portal-lector/catalogos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ACTIVIDADES</v>
      </c>
      <c r="C442" s="85" t="str" cm="1">
        <f t="array" ref="C442">IFERROR(INDEX('03.Muestra'!$F$8:$F$42,SMALL(IF("Página Web"='03.Muestra'!$D$8:$D$42,ROW('03.Muestra'!$F$8:$F$42)-MIN(ROW('03.Muestra'!$D$8:$D$42))+1,""),ROW()-436)),"")</f>
        <v>https://www.comunidad.madrid/portal-lector/actividades</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RESULTADOS BÚSQUEDA</v>
      </c>
      <c r="C443" s="85" t="str" cm="1">
        <f t="array" ref="C443">IFERROR(INDEX('03.Muestra'!$F$8:$F$42,SMALL(IF("Página Web"='03.Muestra'!$D$8:$D$42,ROW('03.Muestra'!$F$8:$F$42)-MIN(ROW('03.Muestra'!$D$8:$D$42))+1,""),ROW()-436)),"")</f>
        <v>https://www.comunidad.madrid/portal-lector/comunicacion/actividades?busqueda=Biblioteca%20Regional%20de%20Madrid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https://www.comunidad.madrid/portal-lector/sitemap</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WEB</v>
      </c>
      <c r="C445" s="85" t="str" cm="1">
        <f t="array" ref="C445">IFERROR(INDEX('03.Muestra'!$F$8:$F$42,SMALL(IF("Página Web"='03.Muestra'!$D$8:$D$42,ROW('03.Muestra'!$F$8:$F$42)-MIN(ROW('03.Muestra'!$D$8:$D$42))+1,""),ROW()-436)),"")</f>
        <v>https://www.comunidad.madrid/portal-lector/sitemap</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https://www.comunidad.madrid/portal-lector/accesibilidad</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https://www.comunidad.madrid/portal-lector/</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AREA-USUARIO</v>
      </c>
      <c r="C476" s="85" t="str" cm="1">
        <f t="array" ref="C476">IFERROR(INDEX('03.Muestra'!$F$8:$F$42,SMALL(IF("Página Web"='03.Muestra'!$D$8:$D$42,ROW('03.Muestra'!$F$8:$F$42)-MIN(ROW('03.Muestra'!$D$8:$D$42))+1,""),ROW()-474)),"")</f>
        <v>https://www.comunidad.madrid/portal-lector/area-usuario</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CARNE</v>
      </c>
      <c r="C477" s="85" t="str" cm="1">
        <f t="array" ref="C477">IFERROR(INDEX('03.Muestra'!$F$8:$F$42,SMALL(IF("Página Web"='03.Muestra'!$D$8:$D$42,ROW('03.Muestra'!$F$8:$F$42)-MIN(ROW('03.Muestra'!$D$8:$D$42))+1,""),ROW()-474)),"")</f>
        <v>https://www.comunidad.madrid/portal-lector/solicita-tu-carne</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SERVICIOS</v>
      </c>
      <c r="C478" s="85" t="str" cm="1">
        <f t="array" ref="C478">IFERROR(INDEX('03.Muestra'!$F$8:$F$42,SMALL(IF("Página Web"='03.Muestra'!$D$8:$D$42,ROW('03.Muestra'!$F$8:$F$42)-MIN(ROW('03.Muestra'!$D$8:$D$42))+1,""),ROW()-474)),"")</f>
        <v>https://www.comunidad.madrid/portal-lector/servicios</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CATÁLOGOS</v>
      </c>
      <c r="C479" s="85" t="str" cm="1">
        <f t="array" ref="C479">IFERROR(INDEX('03.Muestra'!$F$8:$F$42,SMALL(IF("Página Web"='03.Muestra'!$D$8:$D$42,ROW('03.Muestra'!$F$8:$F$42)-MIN(ROW('03.Muestra'!$D$8:$D$42))+1,""),ROW()-474)),"")</f>
        <v>https://www.comunidad.madrid/portal-lector/catalogos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ACTIVIDADES</v>
      </c>
      <c r="C480" s="85" t="str" cm="1">
        <f t="array" ref="C480">IFERROR(INDEX('03.Muestra'!$F$8:$F$42,SMALL(IF("Página Web"='03.Muestra'!$D$8:$D$42,ROW('03.Muestra'!$F$8:$F$42)-MIN(ROW('03.Muestra'!$D$8:$D$42))+1,""),ROW()-474)),"")</f>
        <v>https://www.comunidad.madrid/portal-lector/actividades</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RESULTADOS BÚSQUEDA</v>
      </c>
      <c r="C481" s="85" t="str" cm="1">
        <f t="array" ref="C481">IFERROR(INDEX('03.Muestra'!$F$8:$F$42,SMALL(IF("Página Web"='03.Muestra'!$D$8:$D$42,ROW('03.Muestra'!$F$8:$F$42)-MIN(ROW('03.Muestra'!$D$8:$D$42))+1,""),ROW()-474)),"")</f>
        <v>https://www.comunidad.madrid/portal-lector/comunicacion/actividades?busqueda=Biblioteca%20Regional%20de%20Madrid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https://www.comunidad.madrid/portal-lector/sitemap</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WEB</v>
      </c>
      <c r="C483" s="85" t="str" cm="1">
        <f t="array" ref="C483">IFERROR(INDEX('03.Muestra'!$F$8:$F$42,SMALL(IF("Página Web"='03.Muestra'!$D$8:$D$42,ROW('03.Muestra'!$F$8:$F$42)-MIN(ROW('03.Muestra'!$D$8:$D$42))+1,""),ROW()-474)),"")</f>
        <v>https://www.comunidad.madrid/portal-lector/sitemap</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https://www.comunidad.madrid/portal-lector/accesibilidad</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https://www.comunidad.madrid/portal-lector/</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AREA-USUARIO</v>
      </c>
      <c r="C514" s="85" t="str" cm="1">
        <f t="array" ref="C514">IFERROR(INDEX('03.Muestra'!$F$8:$F$42,SMALL(IF("Página Web"='03.Muestra'!$D$8:$D$42,ROW('03.Muestra'!$F$8:$F$42)-MIN(ROW('03.Muestra'!$D$8:$D$42))+1,""),ROW()-512)),"")</f>
        <v>https://www.comunidad.madrid/portal-lector/area-usuario</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CARNE</v>
      </c>
      <c r="C515" s="85" t="str" cm="1">
        <f t="array" ref="C515">IFERROR(INDEX('03.Muestra'!$F$8:$F$42,SMALL(IF("Página Web"='03.Muestra'!$D$8:$D$42,ROW('03.Muestra'!$F$8:$F$42)-MIN(ROW('03.Muestra'!$D$8:$D$42))+1,""),ROW()-512)),"")</f>
        <v>https://www.comunidad.madrid/portal-lector/solicita-tu-carne</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SERVICIOS</v>
      </c>
      <c r="C516" s="85" t="str" cm="1">
        <f t="array" ref="C516">IFERROR(INDEX('03.Muestra'!$F$8:$F$42,SMALL(IF("Página Web"='03.Muestra'!$D$8:$D$42,ROW('03.Muestra'!$F$8:$F$42)-MIN(ROW('03.Muestra'!$D$8:$D$42))+1,""),ROW()-512)),"")</f>
        <v>https://www.comunidad.madrid/portal-lector/servicios</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CATÁLOGOS</v>
      </c>
      <c r="C517" s="85" t="str" cm="1">
        <f t="array" ref="C517">IFERROR(INDEX('03.Muestra'!$F$8:$F$42,SMALL(IF("Página Web"='03.Muestra'!$D$8:$D$42,ROW('03.Muestra'!$F$8:$F$42)-MIN(ROW('03.Muestra'!$D$8:$D$42))+1,""),ROW()-512)),"")</f>
        <v>https://www.comunidad.madrid/portal-lector/catalogos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ACTIVIDADES</v>
      </c>
      <c r="C518" s="85" t="str" cm="1">
        <f t="array" ref="C518">IFERROR(INDEX('03.Muestra'!$F$8:$F$42,SMALL(IF("Página Web"='03.Muestra'!$D$8:$D$42,ROW('03.Muestra'!$F$8:$F$42)-MIN(ROW('03.Muestra'!$D$8:$D$42))+1,""),ROW()-512)),"")</f>
        <v>https://www.comunidad.madrid/portal-lector/actividades</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RESULTADOS BÚSQUEDA</v>
      </c>
      <c r="C519" s="85" t="str" cm="1">
        <f t="array" ref="C519">IFERROR(INDEX('03.Muestra'!$F$8:$F$42,SMALL(IF("Página Web"='03.Muestra'!$D$8:$D$42,ROW('03.Muestra'!$F$8:$F$42)-MIN(ROW('03.Muestra'!$D$8:$D$42))+1,""),ROW()-512)),"")</f>
        <v>https://www.comunidad.madrid/portal-lector/comunicacion/actividades?busqueda=Biblioteca%20Regional%20de%20Madrid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https://www.comunidad.madrid/portal-lector/sitemap</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WEB</v>
      </c>
      <c r="C521" s="85" t="str" cm="1">
        <f t="array" ref="C521">IFERROR(INDEX('03.Muestra'!$F$8:$F$42,SMALL(IF("Página Web"='03.Muestra'!$D$8:$D$42,ROW('03.Muestra'!$F$8:$F$42)-MIN(ROW('03.Muestra'!$D$8:$D$42))+1,""),ROW()-512)),"")</f>
        <v>https://www.comunidad.madrid/portal-lector/sitemap</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https://www.comunidad.madrid/portal-lector/accesibilidad</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https://www.comunidad.madrid/portal-lector/</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AREA-USUARIO</v>
      </c>
      <c r="C552" s="85" t="str" cm="1">
        <f t="array" ref="C552">IFERROR(INDEX('03.Muestra'!$F$8:$F$42,SMALL(IF("Página Web"='03.Muestra'!$D$8:$D$42,ROW('03.Muestra'!$F$8:$F$42)-MIN(ROW('03.Muestra'!$D$8:$D$42))+1,""),ROW()-550)),"")</f>
        <v>https://www.comunidad.madrid/portal-lector/area-usuario</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CARNE</v>
      </c>
      <c r="C553" s="85" t="str" cm="1">
        <f t="array" ref="C553">IFERROR(INDEX('03.Muestra'!$F$8:$F$42,SMALL(IF("Página Web"='03.Muestra'!$D$8:$D$42,ROW('03.Muestra'!$F$8:$F$42)-MIN(ROW('03.Muestra'!$D$8:$D$42))+1,""),ROW()-550)),"")</f>
        <v>https://www.comunidad.madrid/portal-lector/solicita-tu-carne</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SERVICIOS</v>
      </c>
      <c r="C554" s="85" t="str" cm="1">
        <f t="array" ref="C554">IFERROR(INDEX('03.Muestra'!$F$8:$F$42,SMALL(IF("Página Web"='03.Muestra'!$D$8:$D$42,ROW('03.Muestra'!$F$8:$F$42)-MIN(ROW('03.Muestra'!$D$8:$D$42))+1,""),ROW()-550)),"")</f>
        <v>https://www.comunidad.madrid/portal-lector/servicios</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CATÁLOGOS</v>
      </c>
      <c r="C555" s="85" t="str" cm="1">
        <f t="array" ref="C555">IFERROR(INDEX('03.Muestra'!$F$8:$F$42,SMALL(IF("Página Web"='03.Muestra'!$D$8:$D$42,ROW('03.Muestra'!$F$8:$F$42)-MIN(ROW('03.Muestra'!$D$8:$D$42))+1,""),ROW()-550)),"")</f>
        <v>https://www.comunidad.madrid/portal-lector/catalogos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ACTIVIDADES</v>
      </c>
      <c r="C556" s="85" t="str" cm="1">
        <f t="array" ref="C556">IFERROR(INDEX('03.Muestra'!$F$8:$F$42,SMALL(IF("Página Web"='03.Muestra'!$D$8:$D$42,ROW('03.Muestra'!$F$8:$F$42)-MIN(ROW('03.Muestra'!$D$8:$D$42))+1,""),ROW()-550)),"")</f>
        <v>https://www.comunidad.madrid/portal-lector/actividades</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RESULTADOS BÚSQUEDA</v>
      </c>
      <c r="C557" s="85" t="str" cm="1">
        <f t="array" ref="C557">IFERROR(INDEX('03.Muestra'!$F$8:$F$42,SMALL(IF("Página Web"='03.Muestra'!$D$8:$D$42,ROW('03.Muestra'!$F$8:$F$42)-MIN(ROW('03.Muestra'!$D$8:$D$42))+1,""),ROW()-550)),"")</f>
        <v>https://www.comunidad.madrid/portal-lector/comunicacion/actividades?busqueda=Biblioteca%20Regional%20de%20Madrid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https://www.comunidad.madrid/portal-lector/sitemap</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WEB</v>
      </c>
      <c r="C559" s="85" t="str" cm="1">
        <f t="array" ref="C559">IFERROR(INDEX('03.Muestra'!$F$8:$F$42,SMALL(IF("Página Web"='03.Muestra'!$D$8:$D$42,ROW('03.Muestra'!$F$8:$F$42)-MIN(ROW('03.Muestra'!$D$8:$D$42))+1,""),ROW()-550)),"")</f>
        <v>https://www.comunidad.madrid/portal-lector/sitemap</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https://www.comunidad.madrid/portal-lector/accesibilidad</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https://www.comunidad.madrid/portal-lector/</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AREA-USUARIO</v>
      </c>
      <c r="C590" s="85" t="str" cm="1">
        <f t="array" ref="C590">IFERROR(INDEX('03.Muestra'!$F$8:$F$42,SMALL(IF("Página Web"='03.Muestra'!$D$8:$D$42,ROW('03.Muestra'!$F$8:$F$42)-MIN(ROW('03.Muestra'!$D$8:$D$42))+1,""),ROW()-588)),"")</f>
        <v>https://www.comunidad.madrid/portal-lector/area-usuario</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CARNE</v>
      </c>
      <c r="C591" s="85" t="str" cm="1">
        <f t="array" ref="C591">IFERROR(INDEX('03.Muestra'!$F$8:$F$42,SMALL(IF("Página Web"='03.Muestra'!$D$8:$D$42,ROW('03.Muestra'!$F$8:$F$42)-MIN(ROW('03.Muestra'!$D$8:$D$42))+1,""),ROW()-588)),"")</f>
        <v>https://www.comunidad.madrid/portal-lector/solicita-tu-carne</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SERVICIOS</v>
      </c>
      <c r="C592" s="85" t="str" cm="1">
        <f t="array" ref="C592">IFERROR(INDEX('03.Muestra'!$F$8:$F$42,SMALL(IF("Página Web"='03.Muestra'!$D$8:$D$42,ROW('03.Muestra'!$F$8:$F$42)-MIN(ROW('03.Muestra'!$D$8:$D$42))+1,""),ROW()-588)),"")</f>
        <v>https://www.comunidad.madrid/portal-lector/servicios</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CATÁLOGOS</v>
      </c>
      <c r="C593" s="85" t="str" cm="1">
        <f t="array" ref="C593">IFERROR(INDEX('03.Muestra'!$F$8:$F$42,SMALL(IF("Página Web"='03.Muestra'!$D$8:$D$42,ROW('03.Muestra'!$F$8:$F$42)-MIN(ROW('03.Muestra'!$D$8:$D$42))+1,""),ROW()-588)),"")</f>
        <v>https://www.comunidad.madrid/portal-lector/catalogos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ACTIVIDADES</v>
      </c>
      <c r="C594" s="85" t="str" cm="1">
        <f t="array" ref="C594">IFERROR(INDEX('03.Muestra'!$F$8:$F$42,SMALL(IF("Página Web"='03.Muestra'!$D$8:$D$42,ROW('03.Muestra'!$F$8:$F$42)-MIN(ROW('03.Muestra'!$D$8:$D$42))+1,""),ROW()-588)),"")</f>
        <v>https://www.comunidad.madrid/portal-lector/actividades</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RESULTADOS BÚSQUEDA</v>
      </c>
      <c r="C595" s="85" t="str" cm="1">
        <f t="array" ref="C595">IFERROR(INDEX('03.Muestra'!$F$8:$F$42,SMALL(IF("Página Web"='03.Muestra'!$D$8:$D$42,ROW('03.Muestra'!$F$8:$F$42)-MIN(ROW('03.Muestra'!$D$8:$D$42))+1,""),ROW()-588)),"")</f>
        <v>https://www.comunidad.madrid/portal-lector/comunicacion/actividades?busqueda=Biblioteca%20Regional%20de%20Madrid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https://www.comunidad.madrid/portal-lector/sitemap</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WEB</v>
      </c>
      <c r="C597" s="85" t="str" cm="1">
        <f t="array" ref="C597">IFERROR(INDEX('03.Muestra'!$F$8:$F$42,SMALL(IF("Página Web"='03.Muestra'!$D$8:$D$42,ROW('03.Muestra'!$F$8:$F$42)-MIN(ROW('03.Muestra'!$D$8:$D$42))+1,""),ROW()-588)),"")</f>
        <v>https://www.comunidad.madrid/portal-lector/sitemap</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https://www.comunidad.madrid/portal-lector/accesibilidad</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https://www.comunidad.madrid/portal-lector/</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AREA-USUARIO</v>
      </c>
      <c r="C628" s="85" t="str" cm="1">
        <f t="array" ref="C628">IFERROR(INDEX('03.Muestra'!$F$8:$F$42,SMALL(IF("Página Web"='03.Muestra'!$D$8:$D$42,ROW('03.Muestra'!$F$8:$F$42)-MIN(ROW('03.Muestra'!$D$8:$D$42))+1,""),ROW()-626)),"")</f>
        <v>https://www.comunidad.madrid/portal-lector/area-usuario</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CARNE</v>
      </c>
      <c r="C629" s="85" t="str" cm="1">
        <f t="array" ref="C629">IFERROR(INDEX('03.Muestra'!$F$8:$F$42,SMALL(IF("Página Web"='03.Muestra'!$D$8:$D$42,ROW('03.Muestra'!$F$8:$F$42)-MIN(ROW('03.Muestra'!$D$8:$D$42))+1,""),ROW()-626)),"")</f>
        <v>https://www.comunidad.madrid/portal-lector/solicita-tu-carne</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SERVICIOS</v>
      </c>
      <c r="C630" s="85" t="str" cm="1">
        <f t="array" ref="C630">IFERROR(INDEX('03.Muestra'!$F$8:$F$42,SMALL(IF("Página Web"='03.Muestra'!$D$8:$D$42,ROW('03.Muestra'!$F$8:$F$42)-MIN(ROW('03.Muestra'!$D$8:$D$42))+1,""),ROW()-626)),"")</f>
        <v>https://www.comunidad.madrid/portal-lector/servicios</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CATÁLOGOS</v>
      </c>
      <c r="C631" s="85" t="str" cm="1">
        <f t="array" ref="C631">IFERROR(INDEX('03.Muestra'!$F$8:$F$42,SMALL(IF("Página Web"='03.Muestra'!$D$8:$D$42,ROW('03.Muestra'!$F$8:$F$42)-MIN(ROW('03.Muestra'!$D$8:$D$42))+1,""),ROW()-626)),"")</f>
        <v>https://www.comunidad.madrid/portal-lector/catalogos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ACTIVIDADES</v>
      </c>
      <c r="C632" s="85" t="str" cm="1">
        <f t="array" ref="C632">IFERROR(INDEX('03.Muestra'!$F$8:$F$42,SMALL(IF("Página Web"='03.Muestra'!$D$8:$D$42,ROW('03.Muestra'!$F$8:$F$42)-MIN(ROW('03.Muestra'!$D$8:$D$42))+1,""),ROW()-626)),"")</f>
        <v>https://www.comunidad.madrid/portal-lector/actividades</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RESULTADOS BÚSQUEDA</v>
      </c>
      <c r="C633" s="85" t="str" cm="1">
        <f t="array" ref="C633">IFERROR(INDEX('03.Muestra'!$F$8:$F$42,SMALL(IF("Página Web"='03.Muestra'!$D$8:$D$42,ROW('03.Muestra'!$F$8:$F$42)-MIN(ROW('03.Muestra'!$D$8:$D$42))+1,""),ROW()-626)),"")</f>
        <v>https://www.comunidad.madrid/portal-lector/comunicacion/actividades?busqueda=Biblioteca%20Regional%20de%20Madrid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https://www.comunidad.madrid/portal-lector/sitemap</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WEB</v>
      </c>
      <c r="C635" s="85" t="str" cm="1">
        <f t="array" ref="C635">IFERROR(INDEX('03.Muestra'!$F$8:$F$42,SMALL(IF("Página Web"='03.Muestra'!$D$8:$D$42,ROW('03.Muestra'!$F$8:$F$42)-MIN(ROW('03.Muestra'!$D$8:$D$42))+1,""),ROW()-626)),"")</f>
        <v>https://www.comunidad.madrid/portal-lector/sitemap</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https://www.comunidad.madrid/portal-lector/accesibilidad</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https://www.comunidad.madrid/portal-lector/</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AREA-USUARIO</v>
      </c>
      <c r="C666" s="85" t="str" cm="1">
        <f t="array" ref="C666">IFERROR(INDEX('03.Muestra'!$F$8:$F$42,SMALL(IF("Página Web"='03.Muestra'!$D$8:$D$42,ROW('03.Muestra'!$F$8:$F$42)-MIN(ROW('03.Muestra'!$D$8:$D$42))+1,""),ROW()-664)),"")</f>
        <v>https://www.comunidad.madrid/portal-lector/area-usuario</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CARNE</v>
      </c>
      <c r="C667" s="85" t="str" cm="1">
        <f t="array" ref="C667">IFERROR(INDEX('03.Muestra'!$F$8:$F$42,SMALL(IF("Página Web"='03.Muestra'!$D$8:$D$42,ROW('03.Muestra'!$F$8:$F$42)-MIN(ROW('03.Muestra'!$D$8:$D$42))+1,""),ROW()-664)),"")</f>
        <v>https://www.comunidad.madrid/portal-lector/solicita-tu-carne</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SERVICIOS</v>
      </c>
      <c r="C668" s="85" t="str" cm="1">
        <f t="array" ref="C668">IFERROR(INDEX('03.Muestra'!$F$8:$F$42,SMALL(IF("Página Web"='03.Muestra'!$D$8:$D$42,ROW('03.Muestra'!$F$8:$F$42)-MIN(ROW('03.Muestra'!$D$8:$D$42))+1,""),ROW()-664)),"")</f>
        <v>https://www.comunidad.madrid/portal-lector/servicios</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CATÁLOGOS</v>
      </c>
      <c r="C669" s="85" t="str" cm="1">
        <f t="array" ref="C669">IFERROR(INDEX('03.Muestra'!$F$8:$F$42,SMALL(IF("Página Web"='03.Muestra'!$D$8:$D$42,ROW('03.Muestra'!$F$8:$F$42)-MIN(ROW('03.Muestra'!$D$8:$D$42))+1,""),ROW()-664)),"")</f>
        <v>https://www.comunidad.madrid/portal-lector/catalogos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ACTIVIDADES</v>
      </c>
      <c r="C670" s="85" t="str" cm="1">
        <f t="array" ref="C670">IFERROR(INDEX('03.Muestra'!$F$8:$F$42,SMALL(IF("Página Web"='03.Muestra'!$D$8:$D$42,ROW('03.Muestra'!$F$8:$F$42)-MIN(ROW('03.Muestra'!$D$8:$D$42))+1,""),ROW()-664)),"")</f>
        <v>https://www.comunidad.madrid/portal-lector/actividades</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RESULTADOS BÚSQUEDA</v>
      </c>
      <c r="C671" s="85" t="str" cm="1">
        <f t="array" ref="C671">IFERROR(INDEX('03.Muestra'!$F$8:$F$42,SMALL(IF("Página Web"='03.Muestra'!$D$8:$D$42,ROW('03.Muestra'!$F$8:$F$42)-MIN(ROW('03.Muestra'!$D$8:$D$42))+1,""),ROW()-664)),"")</f>
        <v>https://www.comunidad.madrid/portal-lector/comunicacion/actividades?busqueda=Biblioteca%20Regional%20de%20Madrid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https://www.comunidad.madrid/portal-lector/sitemap</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WEB</v>
      </c>
      <c r="C673" s="85" t="str" cm="1">
        <f t="array" ref="C673">IFERROR(INDEX('03.Muestra'!$F$8:$F$42,SMALL(IF("Página Web"='03.Muestra'!$D$8:$D$42,ROW('03.Muestra'!$F$8:$F$42)-MIN(ROW('03.Muestra'!$D$8:$D$42))+1,""),ROW()-664)),"")</f>
        <v>https://www.comunidad.madrid/portal-lector/sitemap</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https://www.comunidad.madrid/portal-lector/accesibilidad</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https://www.comunidad.madrid/portal-lector/</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AREA-USUARIO</v>
      </c>
      <c r="C704" s="85" t="str" cm="1">
        <f t="array" ref="C704">IFERROR(INDEX('03.Muestra'!$F$8:$F$42,SMALL(IF("Página Web"='03.Muestra'!$D$8:$D$42,ROW('03.Muestra'!$F$8:$F$42)-MIN(ROW('03.Muestra'!$D$8:$D$42))+1,""),ROW()-702)),"")</f>
        <v>https://www.comunidad.madrid/portal-lector/area-usuario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CARNE</v>
      </c>
      <c r="C705" s="85" t="str" cm="1">
        <f t="array" ref="C705">IFERROR(INDEX('03.Muestra'!$F$8:$F$42,SMALL(IF("Página Web"='03.Muestra'!$D$8:$D$42,ROW('03.Muestra'!$F$8:$F$42)-MIN(ROW('03.Muestra'!$D$8:$D$42))+1,""),ROW()-702)),"")</f>
        <v>https://www.comunidad.madrid/portal-lector/solicita-tu-carne</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SERVICIOS</v>
      </c>
      <c r="C706" s="85" t="str" cm="1">
        <f t="array" ref="C706">IFERROR(INDEX('03.Muestra'!$F$8:$F$42,SMALL(IF("Página Web"='03.Muestra'!$D$8:$D$42,ROW('03.Muestra'!$F$8:$F$42)-MIN(ROW('03.Muestra'!$D$8:$D$42))+1,""),ROW()-702)),"")</f>
        <v>https://www.comunidad.madrid/portal-lector/servicios</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CATÁLOGOS</v>
      </c>
      <c r="C707" s="85" t="str" cm="1">
        <f t="array" ref="C707">IFERROR(INDEX('03.Muestra'!$F$8:$F$42,SMALL(IF("Página Web"='03.Muestra'!$D$8:$D$42,ROW('03.Muestra'!$F$8:$F$42)-MIN(ROW('03.Muestra'!$D$8:$D$42))+1,""),ROW()-702)),"")</f>
        <v>https://www.comunidad.madrid/portal-lector/catalogos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ACTIVIDADES</v>
      </c>
      <c r="C708" s="85" t="str" cm="1">
        <f t="array" ref="C708">IFERROR(INDEX('03.Muestra'!$F$8:$F$42,SMALL(IF("Página Web"='03.Muestra'!$D$8:$D$42,ROW('03.Muestra'!$F$8:$F$42)-MIN(ROW('03.Muestra'!$D$8:$D$42))+1,""),ROW()-702)),"")</f>
        <v>https://www.comunidad.madrid/portal-lector/actividades</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RESULTADOS BÚSQUEDA</v>
      </c>
      <c r="C709" s="85" t="str" cm="1">
        <f t="array" ref="C709">IFERROR(INDEX('03.Muestra'!$F$8:$F$42,SMALL(IF("Página Web"='03.Muestra'!$D$8:$D$42,ROW('03.Muestra'!$F$8:$F$42)-MIN(ROW('03.Muestra'!$D$8:$D$42))+1,""),ROW()-702)),"")</f>
        <v>https://www.comunidad.madrid/portal-lector/comunicacion/actividades?busqueda=Biblioteca%20Regional%20de%20Madrid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https://www.comunidad.madrid/portal-lector/sitemap</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WEB</v>
      </c>
      <c r="C711" s="85" t="str" cm="1">
        <f t="array" ref="C711">IFERROR(INDEX('03.Muestra'!$F$8:$F$42,SMALL(IF("Página Web"='03.Muestra'!$D$8:$D$42,ROW('03.Muestra'!$F$8:$F$42)-MIN(ROW('03.Muestra'!$D$8:$D$42))+1,""),ROW()-702)),"")</f>
        <v>https://www.comunidad.madrid/portal-lector/sitemap</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https://www.comunidad.madrid/portal-lector/accesibilidad</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21" zoomScale="141" zoomScaleNormal="141" workbookViewId="0">
      <selection activeCell="D332" sqref="D33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4</v>
      </c>
      <c r="H12" s="42">
        <f ca="1">IF(($G$15+$K$15)=0,0,G12/($G$15+$K$15))</f>
        <v>4.4444444444444446E-2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86</v>
      </c>
      <c r="H14" s="42">
        <f ca="1">IF(($G$15+$K$15)=0,0,G14/($G$15+$K$15))</f>
        <v>0.9555555555555556</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92</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2</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104</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92</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2</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92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https://www.comunidad.madrid/portal-lector/</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AREA-USUARIO</v>
      </c>
      <c r="C248" s="85" t="str" cm="1">
        <f t="array" ref="C248">IFERROR(INDEX('03.Muestra'!$F$8:$F$42,SMALL(IF("Página Web"='03.Muestra'!$D$8:$D$42,ROW('03.Muestra'!$F$8:$F$42)-MIN(ROW('03.Muestra'!$D$8:$D$42))+1,""),ROW()-246)),"")</f>
        <v>https://www.comunidad.madrid/portal-lector/area-usuario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CARNE</v>
      </c>
      <c r="C249" s="85" t="str" cm="1">
        <f t="array" ref="C249">IFERROR(INDEX('03.Muestra'!$F$8:$F$42,SMALL(IF("Página Web"='03.Muestra'!$D$8:$D$42,ROW('03.Muestra'!$F$8:$F$42)-MIN(ROW('03.Muestra'!$D$8:$D$42))+1,""),ROW()-246)),"")</f>
        <v>https://www.comunidad.madrid/portal-lector/solicita-tu-carne</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SERVICIOS</v>
      </c>
      <c r="C250" s="85" t="str" cm="1">
        <f t="array" ref="C250">IFERROR(INDEX('03.Muestra'!$F$8:$F$42,SMALL(IF("Página Web"='03.Muestra'!$D$8:$D$42,ROW('03.Muestra'!$F$8:$F$42)-MIN(ROW('03.Muestra'!$D$8:$D$42))+1,""),ROW()-246)),"")</f>
        <v>https://www.comunidad.madrid/portal-lector/servicios</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CATÁLOGOS</v>
      </c>
      <c r="C251" s="85" t="str" cm="1">
        <f t="array" ref="C251">IFERROR(INDEX('03.Muestra'!$F$8:$F$42,SMALL(IF("Página Web"='03.Muestra'!$D$8:$D$42,ROW('03.Muestra'!$F$8:$F$42)-MIN(ROW('03.Muestra'!$D$8:$D$42))+1,""),ROW()-246)),"")</f>
        <v>https://www.comunidad.madrid/portal-lector/catalogos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ACTIVIDADES</v>
      </c>
      <c r="C252" s="85" t="str" cm="1">
        <f t="array" ref="C252">IFERROR(INDEX('03.Muestra'!$F$8:$F$42,SMALL(IF("Página Web"='03.Muestra'!$D$8:$D$42,ROW('03.Muestra'!$F$8:$F$42)-MIN(ROW('03.Muestra'!$D$8:$D$42))+1,""),ROW()-246)),"")</f>
        <v>https://www.comunidad.madrid/portal-lector/actividades</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RESULTADOS BÚSQUEDA</v>
      </c>
      <c r="C253" s="85" t="str" cm="1">
        <f t="array" ref="C253">IFERROR(INDEX('03.Muestra'!$F$8:$F$42,SMALL(IF("Página Web"='03.Muestra'!$D$8:$D$42,ROW('03.Muestra'!$F$8:$F$42)-MIN(ROW('03.Muestra'!$D$8:$D$42))+1,""),ROW()-246)),"")</f>
        <v>https://www.comunidad.madrid/portal-lector/comunicacion/actividades?busqueda=Biblioteca%20Regional%20de%20Madrid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https://www.comunidad.madrid/portal-lector/sitemap</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https://www.comunidad.madrid/portal-lector/sitemap</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https://www.comunidad.madrid/portal-lector/accesibilidad</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https://www.comunidad.madrid/portal-lector/</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AREA-USUARIO</v>
      </c>
      <c r="C286" s="85" t="str" cm="1">
        <f t="array" ref="C286">IFERROR(INDEX('03.Muestra'!$F$8:$F$42,SMALL(IF("Página Web"='03.Muestra'!$D$8:$D$42,ROW('03.Muestra'!$F$8:$F$42)-MIN(ROW('03.Muestra'!$D$8:$D$42))+1,""),ROW()-284)),"")</f>
        <v>https://www.comunidad.madrid/portal-lector/area-usuario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CARNE</v>
      </c>
      <c r="C287" s="85" t="str" cm="1">
        <f t="array" ref="C287">IFERROR(INDEX('03.Muestra'!$F$8:$F$42,SMALL(IF("Página Web"='03.Muestra'!$D$8:$D$42,ROW('03.Muestra'!$F$8:$F$42)-MIN(ROW('03.Muestra'!$D$8:$D$42))+1,""),ROW()-284)),"")</f>
        <v>https://www.comunidad.madrid/portal-lector/solicita-tu-carne</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SERVICIOS</v>
      </c>
      <c r="C288" s="85" t="str" cm="1">
        <f t="array" ref="C288">IFERROR(INDEX('03.Muestra'!$F$8:$F$42,SMALL(IF("Página Web"='03.Muestra'!$D$8:$D$42,ROW('03.Muestra'!$F$8:$F$42)-MIN(ROW('03.Muestra'!$D$8:$D$42))+1,""),ROW()-284)),"")</f>
        <v>https://www.comunidad.madrid/portal-lector/servicios</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CATÁLOGOS</v>
      </c>
      <c r="C289" s="85" t="str" cm="1">
        <f t="array" ref="C289">IFERROR(INDEX('03.Muestra'!$F$8:$F$42,SMALL(IF("Página Web"='03.Muestra'!$D$8:$D$42,ROW('03.Muestra'!$F$8:$F$42)-MIN(ROW('03.Muestra'!$D$8:$D$42))+1,""),ROW()-284)),"")</f>
        <v>https://www.comunidad.madrid/portal-lector/catalogos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ACTIVIDADES</v>
      </c>
      <c r="C290" s="85" t="str" cm="1">
        <f t="array" ref="C290">IFERROR(INDEX('03.Muestra'!$F$8:$F$42,SMALL(IF("Página Web"='03.Muestra'!$D$8:$D$42,ROW('03.Muestra'!$F$8:$F$42)-MIN(ROW('03.Muestra'!$D$8:$D$42))+1,""),ROW()-284)),"")</f>
        <v>https://www.comunidad.madrid/portal-lector/actividades</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RESULTADOS BÚSQUEDA</v>
      </c>
      <c r="C291" s="85" t="str" cm="1">
        <f t="array" ref="C291">IFERROR(INDEX('03.Muestra'!$F$8:$F$42,SMALL(IF("Página Web"='03.Muestra'!$D$8:$D$42,ROW('03.Muestra'!$F$8:$F$42)-MIN(ROW('03.Muestra'!$D$8:$D$42))+1,""),ROW()-284)),"")</f>
        <v>https://www.comunidad.madrid/portal-lector/comunicacion/actividades?busqueda=Biblioteca%20Regional%20de%20Madrid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https://www.comunidad.madrid/portal-lector/sitemap</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https://www.comunidad.madrid/portal-lector/sitemap</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https://www.comunidad.madrid/portal-lector/accesibilidad</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https://www.comunidad.madrid/portal-lector/</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AREA-USUARIO</v>
      </c>
      <c r="C324" s="85" t="str" cm="1">
        <f t="array" ref="C324">IFERROR(INDEX('03.Muestra'!$F$8:$F$42,SMALL(IF("Página Web"='03.Muestra'!$D$8:$D$42,ROW('03.Muestra'!$F$8:$F$42)-MIN(ROW('03.Muestra'!$D$8:$D$42))+1,""),ROW()-322)),"")</f>
        <v>https://www.comunidad.madrid/portal-lector/area-usuario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CARNE</v>
      </c>
      <c r="C325" s="85" t="str" cm="1">
        <f t="array" ref="C325">IFERROR(INDEX('03.Muestra'!$F$8:$F$42,SMALL(IF("Página Web"='03.Muestra'!$D$8:$D$42,ROW('03.Muestra'!$F$8:$F$42)-MIN(ROW('03.Muestra'!$D$8:$D$42))+1,""),ROW()-322)),"")</f>
        <v>https://www.comunidad.madrid/portal-lector/solicita-tu-carne</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SERVICIOS</v>
      </c>
      <c r="C326" s="85" t="str" cm="1">
        <f t="array" ref="C326">IFERROR(INDEX('03.Muestra'!$F$8:$F$42,SMALL(IF("Página Web"='03.Muestra'!$D$8:$D$42,ROW('03.Muestra'!$F$8:$F$42)-MIN(ROW('03.Muestra'!$D$8:$D$42))+1,""),ROW()-322)),"")</f>
        <v>https://www.comunidad.madrid/portal-lector/servicios</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CATÁLOGOS</v>
      </c>
      <c r="C327" s="85" t="str" cm="1">
        <f t="array" ref="C327">IFERROR(INDEX('03.Muestra'!$F$8:$F$42,SMALL(IF("Página Web"='03.Muestra'!$D$8:$D$42,ROW('03.Muestra'!$F$8:$F$42)-MIN(ROW('03.Muestra'!$D$8:$D$42))+1,""),ROW()-322)),"")</f>
        <v>https://www.comunidad.madrid/portal-lector/catalogos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ACTIVIDADES</v>
      </c>
      <c r="C328" s="85" t="str" cm="1">
        <f t="array" ref="C328">IFERROR(INDEX('03.Muestra'!$F$8:$F$42,SMALL(IF("Página Web"='03.Muestra'!$D$8:$D$42,ROW('03.Muestra'!$F$8:$F$42)-MIN(ROW('03.Muestra'!$D$8:$D$42))+1,""),ROW()-322)),"")</f>
        <v>https://www.comunidad.madrid/portal-lector/actividades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RESULTADOS BÚSQUEDA</v>
      </c>
      <c r="C329" s="85" t="str" cm="1">
        <f t="array" ref="C329">IFERROR(INDEX('03.Muestra'!$F$8:$F$42,SMALL(IF("Página Web"='03.Muestra'!$D$8:$D$42,ROW('03.Muestra'!$F$8:$F$42)-MIN(ROW('03.Muestra'!$D$8:$D$42))+1,""),ROW()-322)),"")</f>
        <v>https://www.comunidad.madrid/portal-lector/comunicacion/actividades?busqueda=Biblioteca%20Regional%20de%20Madrid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https://www.comunidad.madrid/portal-lector/sitemap</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https://www.comunidad.madrid/portal-lector/sitemap</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https://www.comunidad.madrid/portal-lector/accesibilidad</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83" zoomScale="141" zoomScaleNormal="141" workbookViewId="0">
      <selection activeCell="D1890" sqref="D189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194</v>
      </c>
      <c r="H12" s="42">
        <f ca="1">IF(($G$15+$K$15)=0,0,G12/($G$15+$K$15))</f>
        <v>0.38800000000000001</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124</v>
      </c>
      <c r="H13" s="42">
        <f ca="1">IF(($G$15+$K$15)=0,0,G13/($G$15+$K$15))</f>
        <v>0.248</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182</v>
      </c>
      <c r="H14" s="42">
        <f ca="1">IF(($G$15+$K$15)=0,0,G14/($G$15+$K$15))</f>
        <v>0.36399999999999999</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6</v>
      </c>
      <c r="J20" s="91">
        <f ca="1">COUNTIF($D19:INDIRECT("$D" &amp;  SUM(ROW()-1,'03.Muestra'!$D$45)-1),J19)</f>
        <v>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92</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92</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2</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211"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94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94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211"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https://www.comunidad.madrid/portal-lector/</v>
      </c>
      <c r="D247" s="99" t="s">
        <v>92</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AREA-USUARIO</v>
      </c>
      <c r="C248" s="85" t="str" cm="1">
        <f t="array" ref="C248">IFERROR(INDEX('03.Muestra'!$F$8:$F$42,SMALL(IF("Página Web"='03.Muestra'!$D$8:$D$42,ROW('03.Muestra'!$F$8:$F$42)-MIN(ROW('03.Muestra'!$D$8:$D$42))+1,""),ROW()-246)),"")</f>
        <v>https://www.comunidad.madrid/portal-lector/area-usuario</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4</v>
      </c>
      <c r="J248" s="91">
        <f ca="1">COUNTIF($D247:INDIRECT("$D" &amp;  SUM(ROW()-1,'03.Muestra'!$D$45)-1),J247)</f>
        <v>6</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CARNE</v>
      </c>
      <c r="C249" s="85" t="str" cm="1">
        <f t="array" ref="C249">IFERROR(INDEX('03.Muestra'!$F$8:$F$42,SMALL(IF("Página Web"='03.Muestra'!$D$8:$D$42,ROW('03.Muestra'!$F$8:$F$42)-MIN(ROW('03.Muestra'!$D$8:$D$42))+1,""),ROW()-246)),"")</f>
        <v>https://www.comunidad.madrid/portal-lector/solicita-tu-carne</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SERVICIOS</v>
      </c>
      <c r="C250" s="85" t="str" cm="1">
        <f t="array" ref="C250">IFERROR(INDEX('03.Muestra'!$F$8:$F$42,SMALL(IF("Página Web"='03.Muestra'!$D$8:$D$42,ROW('03.Muestra'!$F$8:$F$42)-MIN(ROW('03.Muestra'!$D$8:$D$42))+1,""),ROW()-246)),"")</f>
        <v>https://www.comunidad.madrid/portal-lector/servicios</v>
      </c>
      <c r="D250" s="99" t="s">
        <v>92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CATÁLOGOS</v>
      </c>
      <c r="C251" s="85" t="str" cm="1">
        <f t="array" ref="C251">IFERROR(INDEX('03.Muestra'!$F$8:$F$42,SMALL(IF("Página Web"='03.Muestra'!$D$8:$D$42,ROW('03.Muestra'!$F$8:$F$42)-MIN(ROW('03.Muestra'!$D$8:$D$42))+1,""),ROW()-246)),"")</f>
        <v>https://www.comunidad.madrid/portal-lector/catalogos</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ACTIVIDADES</v>
      </c>
      <c r="C252" s="85" t="str" cm="1">
        <f t="array" ref="C252">IFERROR(INDEX('03.Muestra'!$F$8:$F$42,SMALL(IF("Página Web"='03.Muestra'!$D$8:$D$42,ROW('03.Muestra'!$F$8:$F$42)-MIN(ROW('03.Muestra'!$D$8:$D$42))+1,""),ROW()-246)),"")</f>
        <v>https://www.comunidad.madrid/portal-lector/actividades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RESULTADOS BÚSQUEDA</v>
      </c>
      <c r="C253" s="85" t="str" cm="1">
        <f t="array" ref="C253">IFERROR(INDEX('03.Muestra'!$F$8:$F$42,SMALL(IF("Página Web"='03.Muestra'!$D$8:$D$42,ROW('03.Muestra'!$F$8:$F$42)-MIN(ROW('03.Muestra'!$D$8:$D$42))+1,""),ROW()-246)),"")</f>
        <v>https://www.comunidad.madrid/portal-lector/comunicacion/actividades?busqueda=Biblioteca%20Regional%20de%20Madrid</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https://www.comunidad.madrid/portal-lector/sitemap</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https://www.comunidad.madrid/portal-lector/sitemap</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https://www.comunidad.madrid/portal-lector/accesibilidad</v>
      </c>
      <c r="D256" s="99" t="s">
        <v>92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https://www.comunidad.madrid/portal-lector/</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AREA-USUARIO</v>
      </c>
      <c r="C286" s="85" t="str" cm="1">
        <f t="array" ref="C286">IFERROR(INDEX('03.Muestra'!$F$8:$F$42,SMALL(IF("Página Web"='03.Muestra'!$D$8:$D$42,ROW('03.Muestra'!$F$8:$F$42)-MIN(ROW('03.Muestra'!$D$8:$D$42))+1,""),ROW()-284)),"")</f>
        <v>https://www.comunidad.madrid/portal-lector/area-usuario</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CARNE</v>
      </c>
      <c r="C287" s="85" t="str" cm="1">
        <f t="array" ref="C287">IFERROR(INDEX('03.Muestra'!$F$8:$F$42,SMALL(IF("Página Web"='03.Muestra'!$D$8:$D$42,ROW('03.Muestra'!$F$8:$F$42)-MIN(ROW('03.Muestra'!$D$8:$D$42))+1,""),ROW()-284)),"")</f>
        <v>https://www.comunidad.madrid/portal-lector/solicita-tu-carne</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SERVICIOS</v>
      </c>
      <c r="C288" s="85" t="str" cm="1">
        <f t="array" ref="C288">IFERROR(INDEX('03.Muestra'!$F$8:$F$42,SMALL(IF("Página Web"='03.Muestra'!$D$8:$D$42,ROW('03.Muestra'!$F$8:$F$42)-MIN(ROW('03.Muestra'!$D$8:$D$42))+1,""),ROW()-284)),"")</f>
        <v>https://www.comunidad.madrid/portal-lector/servicios</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CATÁLOGOS</v>
      </c>
      <c r="C289" s="85" t="str" cm="1">
        <f t="array" ref="C289">IFERROR(INDEX('03.Muestra'!$F$8:$F$42,SMALL(IF("Página Web"='03.Muestra'!$D$8:$D$42,ROW('03.Muestra'!$F$8:$F$42)-MIN(ROW('03.Muestra'!$D$8:$D$42))+1,""),ROW()-284)),"")</f>
        <v>https://www.comunidad.madrid/portal-lector/catalogos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ACTIVIDADES</v>
      </c>
      <c r="C290" s="85" t="str" cm="1">
        <f t="array" ref="C290">IFERROR(INDEX('03.Muestra'!$F$8:$F$42,SMALL(IF("Página Web"='03.Muestra'!$D$8:$D$42,ROW('03.Muestra'!$F$8:$F$42)-MIN(ROW('03.Muestra'!$D$8:$D$42))+1,""),ROW()-284)),"")</f>
        <v>https://www.comunidad.madrid/portal-lector/actividades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RESULTADOS BÚSQUEDA</v>
      </c>
      <c r="C291" s="85" t="str" cm="1">
        <f t="array" ref="C291">IFERROR(INDEX('03.Muestra'!$F$8:$F$42,SMALL(IF("Página Web"='03.Muestra'!$D$8:$D$42,ROW('03.Muestra'!$F$8:$F$42)-MIN(ROW('03.Muestra'!$D$8:$D$42))+1,""),ROW()-284)),"")</f>
        <v>https://www.comunidad.madrid/portal-lector/comunicacion/actividades?busqueda=Biblioteca%20Regional%20de%20Madrid</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https://www.comunidad.madrid/portal-lector/sitemap</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https://www.comunidad.madrid/portal-lector/sitemap</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https://www.comunidad.madrid/portal-lector/accesibilidad</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https://www.comunidad.madrid/portal-lector/</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AREA-USUARIO</v>
      </c>
      <c r="C324" s="85" t="str" cm="1">
        <f t="array" ref="C324">IFERROR(INDEX('03.Muestra'!$F$8:$F$42,SMALL(IF("Página Web"='03.Muestra'!$D$8:$D$42,ROW('03.Muestra'!$F$8:$F$42)-MIN(ROW('03.Muestra'!$D$8:$D$42))+1,""),ROW()-322)),"")</f>
        <v>https://www.comunidad.madrid/portal-lector/area-usuario</v>
      </c>
      <c r="D324" s="99" t="s">
        <v>94</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CARNE</v>
      </c>
      <c r="C325" s="85" t="str" cm="1">
        <f t="array" ref="C325">IFERROR(INDEX('03.Muestra'!$F$8:$F$42,SMALL(IF("Página Web"='03.Muestra'!$D$8:$D$42,ROW('03.Muestra'!$F$8:$F$42)-MIN(ROW('03.Muestra'!$D$8:$D$42))+1,""),ROW()-322)),"")</f>
        <v>https://www.comunidad.madrid/portal-lector/solicita-tu-carne</v>
      </c>
      <c r="D325" s="99" t="s">
        <v>94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SERVICIOS</v>
      </c>
      <c r="C326" s="85" t="str" cm="1">
        <f t="array" ref="C326">IFERROR(INDEX('03.Muestra'!$F$8:$F$42,SMALL(IF("Página Web"='03.Muestra'!$D$8:$D$42,ROW('03.Muestra'!$F$8:$F$42)-MIN(ROW('03.Muestra'!$D$8:$D$42))+1,""),ROW()-322)),"")</f>
        <v>https://www.comunidad.madrid/portal-lector/servicios</v>
      </c>
      <c r="D326" s="99" t="s">
        <v>94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CATÁLOGOS</v>
      </c>
      <c r="C327" s="85" t="str" cm="1">
        <f t="array" ref="C327">IFERROR(INDEX('03.Muestra'!$F$8:$F$42,SMALL(IF("Página Web"='03.Muestra'!$D$8:$D$42,ROW('03.Muestra'!$F$8:$F$42)-MIN(ROW('03.Muestra'!$D$8:$D$42))+1,""),ROW()-322)),"")</f>
        <v>https://www.comunidad.madrid/portal-lector/catalogos</v>
      </c>
      <c r="D327" s="99" t="s">
        <v>94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ACTIVIDADES</v>
      </c>
      <c r="C328" s="85" t="str" cm="1">
        <f t="array" ref="C328">IFERROR(INDEX('03.Muestra'!$F$8:$F$42,SMALL(IF("Página Web"='03.Muestra'!$D$8:$D$42,ROW('03.Muestra'!$F$8:$F$42)-MIN(ROW('03.Muestra'!$D$8:$D$42))+1,""),ROW()-322)),"")</f>
        <v>https://www.comunidad.madrid/portal-lector/actividades</v>
      </c>
      <c r="D328" s="99" t="s">
        <v>94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RESULTADOS BÚSQUEDA</v>
      </c>
      <c r="C329" s="85" t="str" cm="1">
        <f t="array" ref="C329">IFERROR(INDEX('03.Muestra'!$F$8:$F$42,SMALL(IF("Página Web"='03.Muestra'!$D$8:$D$42,ROW('03.Muestra'!$F$8:$F$42)-MIN(ROW('03.Muestra'!$D$8:$D$42))+1,""),ROW()-322)),"")</f>
        <v>https://www.comunidad.madrid/portal-lector/comunicacion/actividades?busqueda=Biblioteca%20Regional%20de%20Madrid</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https://www.comunidad.madrid/portal-lector/sitemap</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https://www.comunidad.madrid/portal-lector/sitemap</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https://www.comunidad.madrid/portal-lector/accesibilidad</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https://www.comunidad.madrid/portal-lector/</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AREA-USUARIO</v>
      </c>
      <c r="C362" s="85" t="str" cm="1">
        <f t="array" ref="C362">IFERROR(INDEX('03.Muestra'!$F$8:$F$42,SMALL(IF("Página Web"='03.Muestra'!$D$8:$D$42,ROW('03.Muestra'!$F$8:$F$42)-MIN(ROW('03.Muestra'!$D$8:$D$42))+1,""),ROW()-360)),"")</f>
        <v>https://www.comunidad.madrid/portal-lector/area-usuario</v>
      </c>
      <c r="D362" s="99" t="s">
        <v>92</v>
      </c>
      <c r="E362" s="79" t="str">
        <f t="shared" si="18"/>
        <v/>
      </c>
      <c r="F362" s="91">
        <f ca="1">COUNTIF($D361:INDIRECT("$D" &amp;  SUM(ROW()-1,'03.Muestra'!$D$45)-1),F361)</f>
        <v>0</v>
      </c>
      <c r="G362" s="91">
        <f ca="1">COUNTIF($D361:INDIRECT("$D" &amp;  SUM(ROW()-1,'03.Muestra'!$D$45)-1),G361)</f>
        <v>0</v>
      </c>
      <c r="H362" s="91">
        <f ca="1">COUNTIF($D361:INDIRECT("$D" &amp;  SUM(ROW()-1,'03.Muestra'!$D$45)-1),H361)</f>
        <v>9</v>
      </c>
      <c r="I362" s="91">
        <f ca="1">COUNTIF($D361:INDIRECT("$D" &amp;  SUM(ROW()-1,'03.Muestra'!$D$45)-1),I361)</f>
        <v>0</v>
      </c>
      <c r="J362" s="91">
        <f ca="1">COUNTIF($D361:INDIRECT("$D" &amp;  SUM(ROW()-1,'03.Muestra'!$D$45)-1),J361)</f>
        <v>1</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CARNE</v>
      </c>
      <c r="C363" s="85" t="str" cm="1">
        <f t="array" ref="C363">IFERROR(INDEX('03.Muestra'!$F$8:$F$42,SMALL(IF("Página Web"='03.Muestra'!$D$8:$D$42,ROW('03.Muestra'!$F$8:$F$42)-MIN(ROW('03.Muestra'!$D$8:$D$42))+1,""),ROW()-360)),"")</f>
        <v>https://www.comunidad.madrid/portal-lector/solicita-tu-carne</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SERVICIOS</v>
      </c>
      <c r="C364" s="85" t="str" cm="1">
        <f t="array" ref="C364">IFERROR(INDEX('03.Muestra'!$F$8:$F$42,SMALL(IF("Página Web"='03.Muestra'!$D$8:$D$42,ROW('03.Muestra'!$F$8:$F$42)-MIN(ROW('03.Muestra'!$D$8:$D$42))+1,""),ROW()-360)),"")</f>
        <v>https://www.comunidad.madrid/portal-lector/servicios</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CATÁLOGOS</v>
      </c>
      <c r="C365" s="85" t="str" cm="1">
        <f t="array" ref="C365">IFERROR(INDEX('03.Muestra'!$F$8:$F$42,SMALL(IF("Página Web"='03.Muestra'!$D$8:$D$42,ROW('03.Muestra'!$F$8:$F$42)-MIN(ROW('03.Muestra'!$D$8:$D$42))+1,""),ROW()-360)),"")</f>
        <v>https://www.comunidad.madrid/portal-lector/catalogos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ACTIVIDADES</v>
      </c>
      <c r="C366" s="85" t="str" cm="1">
        <f t="array" ref="C366">IFERROR(INDEX('03.Muestra'!$F$8:$F$42,SMALL(IF("Página Web"='03.Muestra'!$D$8:$D$42,ROW('03.Muestra'!$F$8:$F$42)-MIN(ROW('03.Muestra'!$D$8:$D$42))+1,""),ROW()-360)),"")</f>
        <v>https://www.comunidad.madrid/portal-lector/actividades</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RESULTADOS BÚSQUEDA</v>
      </c>
      <c r="C367" s="85" t="str" cm="1">
        <f t="array" ref="C367">IFERROR(INDEX('03.Muestra'!$F$8:$F$42,SMALL(IF("Página Web"='03.Muestra'!$D$8:$D$42,ROW('03.Muestra'!$F$8:$F$42)-MIN(ROW('03.Muestra'!$D$8:$D$42))+1,""),ROW()-360)),"")</f>
        <v>https://www.comunidad.madrid/portal-lector/comunicacion/actividades?busqueda=Biblioteca%20Regional%20de%20Madrid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https://www.comunidad.madrid/portal-lector/sitemap</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WEB</v>
      </c>
      <c r="C369" s="85" t="str" cm="1">
        <f t="array" ref="C369">IFERROR(INDEX('03.Muestra'!$F$8:$F$42,SMALL(IF("Página Web"='03.Muestra'!$D$8:$D$42,ROW('03.Muestra'!$F$8:$F$42)-MIN(ROW('03.Muestra'!$D$8:$D$42))+1,""),ROW()-360)),"")</f>
        <v>https://www.comunidad.madrid/portal-lector/sitemap</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https://www.comunidad.madrid/portal-lector/accesibilidad</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https://www.comunidad.madrid/portal-lector/</v>
      </c>
      <c r="D399" s="99" t="s">
        <v>94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AREA-USUARIO</v>
      </c>
      <c r="C400" s="85" t="str" cm="1">
        <f t="array" ref="C400">IFERROR(INDEX('03.Muestra'!$F$8:$F$42,SMALL(IF("Página Web"='03.Muestra'!$D$8:$D$42,ROW('03.Muestra'!$F$8:$F$42)-MIN(ROW('03.Muestra'!$D$8:$D$42))+1,""),ROW()-398)),"")</f>
        <v>https://www.comunidad.madrid/portal-lector/area-usuario</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v>
      </c>
      <c r="J400" s="91">
        <f ca="1">COUNTIF($D399:INDIRECT("$D" &amp;  SUM(ROW()-1,'03.Muestra'!$D$45)-1),J399)</f>
        <v>8</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CARNE</v>
      </c>
      <c r="C401" s="85" t="str" cm="1">
        <f t="array" ref="C401">IFERROR(INDEX('03.Muestra'!$F$8:$F$42,SMALL(IF("Página Web"='03.Muestra'!$D$8:$D$42,ROW('03.Muestra'!$F$8:$F$42)-MIN(ROW('03.Muestra'!$D$8:$D$42))+1,""),ROW()-398)),"")</f>
        <v>https://www.comunidad.madrid/portal-lector/solicita-tu-carne</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SERVICIOS</v>
      </c>
      <c r="C402" s="85" t="str" cm="1">
        <f t="array" ref="C402">IFERROR(INDEX('03.Muestra'!$F$8:$F$42,SMALL(IF("Página Web"='03.Muestra'!$D$8:$D$42,ROW('03.Muestra'!$F$8:$F$42)-MIN(ROW('03.Muestra'!$D$8:$D$42))+1,""),ROW()-398)),"")</f>
        <v>https://www.comunidad.madrid/portal-lector/servicios</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CATÁLOGOS</v>
      </c>
      <c r="C403" s="85" t="str" cm="1">
        <f t="array" ref="C403">IFERROR(INDEX('03.Muestra'!$F$8:$F$42,SMALL(IF("Página Web"='03.Muestra'!$D$8:$D$42,ROW('03.Muestra'!$F$8:$F$42)-MIN(ROW('03.Muestra'!$D$8:$D$42))+1,""),ROW()-398)),"")</f>
        <v>https://www.comunidad.madrid/portal-lector/catalogos</v>
      </c>
      <c r="D403" s="99" t="s">
        <v>94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ACTIVIDADES</v>
      </c>
      <c r="C404" s="85" t="str" cm="1">
        <f t="array" ref="C404">IFERROR(INDEX('03.Muestra'!$F$8:$F$42,SMALL(IF("Página Web"='03.Muestra'!$D$8:$D$42,ROW('03.Muestra'!$F$8:$F$42)-MIN(ROW('03.Muestra'!$D$8:$D$42))+1,""),ROW()-398)),"")</f>
        <v>https://www.comunidad.madrid/portal-lector/actividades</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RESULTADOS BÚSQUEDA</v>
      </c>
      <c r="C405" s="85" t="str" cm="1">
        <f t="array" ref="C405">IFERROR(INDEX('03.Muestra'!$F$8:$F$42,SMALL(IF("Página Web"='03.Muestra'!$D$8:$D$42,ROW('03.Muestra'!$F$8:$F$42)-MIN(ROW('03.Muestra'!$D$8:$D$42))+1,""),ROW()-398)),"")</f>
        <v>https://www.comunidad.madrid/portal-lector/comunicacion/actividades?busqueda=Biblioteca%20Regional%20de%20Madrid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https://www.comunidad.madrid/portal-lector/sitemap</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WEB</v>
      </c>
      <c r="C407" s="85" t="str" cm="1">
        <f t="array" ref="C407">IFERROR(INDEX('03.Muestra'!$F$8:$F$42,SMALL(IF("Página Web"='03.Muestra'!$D$8:$D$42,ROW('03.Muestra'!$F$8:$F$42)-MIN(ROW('03.Muestra'!$D$8:$D$42))+1,""),ROW()-398)),"")</f>
        <v>https://www.comunidad.madrid/portal-lector/sitemap</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https://www.comunidad.madrid/portal-lector/accesibilidad</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https://www.comunidad.madrid/portal-lector/</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AREA-USUARIO</v>
      </c>
      <c r="C438" s="85" t="str" cm="1">
        <f t="array" ref="C438">IFERROR(INDEX('03.Muestra'!$F$8:$F$42,SMALL(IF("Página Web"='03.Muestra'!$D$8:$D$42,ROW('03.Muestra'!$F$8:$F$42)-MIN(ROW('03.Muestra'!$D$8:$D$42))+1,""),ROW()-436)),"")</f>
        <v>https://www.comunidad.madrid/portal-lector/area-usuario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CARNE</v>
      </c>
      <c r="C439" s="85" t="str" cm="1">
        <f t="array" ref="C439">IFERROR(INDEX('03.Muestra'!$F$8:$F$42,SMALL(IF("Página Web"='03.Muestra'!$D$8:$D$42,ROW('03.Muestra'!$F$8:$F$42)-MIN(ROW('03.Muestra'!$D$8:$D$42))+1,""),ROW()-436)),"")</f>
        <v>https://www.comunidad.madrid/portal-lector/solicita-tu-carne</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SERVICIOS</v>
      </c>
      <c r="C440" s="85" t="str" cm="1">
        <f t="array" ref="C440">IFERROR(INDEX('03.Muestra'!$F$8:$F$42,SMALL(IF("Página Web"='03.Muestra'!$D$8:$D$42,ROW('03.Muestra'!$F$8:$F$42)-MIN(ROW('03.Muestra'!$D$8:$D$42))+1,""),ROW()-436)),"")</f>
        <v>https://www.comunidad.madrid/portal-lector/servicios</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CATÁLOGOS</v>
      </c>
      <c r="C441" s="85" t="str" cm="1">
        <f t="array" ref="C441">IFERROR(INDEX('03.Muestra'!$F$8:$F$42,SMALL(IF("Página Web"='03.Muestra'!$D$8:$D$42,ROW('03.Muestra'!$F$8:$F$42)-MIN(ROW('03.Muestra'!$D$8:$D$42))+1,""),ROW()-436)),"")</f>
        <v>https://www.comunidad.madrid/portal-lector/catalogos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ACTIVIDADES</v>
      </c>
      <c r="C442" s="85" t="str" cm="1">
        <f t="array" ref="C442">IFERROR(INDEX('03.Muestra'!$F$8:$F$42,SMALL(IF("Página Web"='03.Muestra'!$D$8:$D$42,ROW('03.Muestra'!$F$8:$F$42)-MIN(ROW('03.Muestra'!$D$8:$D$42))+1,""),ROW()-436)),"")</f>
        <v>https://www.comunidad.madrid/portal-lector/actividades</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RESULTADOS BÚSQUEDA</v>
      </c>
      <c r="C443" s="85" t="str" cm="1">
        <f t="array" ref="C443">IFERROR(INDEX('03.Muestra'!$F$8:$F$42,SMALL(IF("Página Web"='03.Muestra'!$D$8:$D$42,ROW('03.Muestra'!$F$8:$F$42)-MIN(ROW('03.Muestra'!$D$8:$D$42))+1,""),ROW()-436)),"")</f>
        <v>https://www.comunidad.madrid/portal-lector/comunicacion/actividades?busqueda=Biblioteca%20Regional%20de%20Madrid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https://www.comunidad.madrid/portal-lector/sitemap</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WEB</v>
      </c>
      <c r="C445" s="85" t="str" cm="1">
        <f t="array" ref="C445">IFERROR(INDEX('03.Muestra'!$F$8:$F$42,SMALL(IF("Página Web"='03.Muestra'!$D$8:$D$42,ROW('03.Muestra'!$F$8:$F$42)-MIN(ROW('03.Muestra'!$D$8:$D$42))+1,""),ROW()-436)),"")</f>
        <v>https://www.comunidad.madrid/portal-lector/sitemap</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https://www.comunidad.madrid/portal-lector/accesibilidad</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https://www.comunidad.madrid/portal-lector/</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AREA-USUARIO</v>
      </c>
      <c r="C476" s="85" t="str" cm="1">
        <f t="array" ref="C476">IFERROR(INDEX('03.Muestra'!$F$8:$F$42,SMALL(IF("Página Web"='03.Muestra'!$D$8:$D$42,ROW('03.Muestra'!$F$8:$F$42)-MIN(ROW('03.Muestra'!$D$8:$D$42))+1,""),ROW()-474)),"")</f>
        <v>https://www.comunidad.madrid/portal-lector/area-usuario</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CARNE</v>
      </c>
      <c r="C477" s="85" t="str" cm="1">
        <f t="array" ref="C477">IFERROR(INDEX('03.Muestra'!$F$8:$F$42,SMALL(IF("Página Web"='03.Muestra'!$D$8:$D$42,ROW('03.Muestra'!$F$8:$F$42)-MIN(ROW('03.Muestra'!$D$8:$D$42))+1,""),ROW()-474)),"")</f>
        <v>https://www.comunidad.madrid/portal-lector/solicita-tu-carne</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SERVICIOS</v>
      </c>
      <c r="C478" s="85" t="str" cm="1">
        <f t="array" ref="C478">IFERROR(INDEX('03.Muestra'!$F$8:$F$42,SMALL(IF("Página Web"='03.Muestra'!$D$8:$D$42,ROW('03.Muestra'!$F$8:$F$42)-MIN(ROW('03.Muestra'!$D$8:$D$42))+1,""),ROW()-474)),"")</f>
        <v>https://www.comunidad.madrid/portal-lector/servicios</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CATÁLOGOS</v>
      </c>
      <c r="C479" s="85" t="str" cm="1">
        <f t="array" ref="C479">IFERROR(INDEX('03.Muestra'!$F$8:$F$42,SMALL(IF("Página Web"='03.Muestra'!$D$8:$D$42,ROW('03.Muestra'!$F$8:$F$42)-MIN(ROW('03.Muestra'!$D$8:$D$42))+1,""),ROW()-474)),"")</f>
        <v>https://www.comunidad.madrid/portal-lector/catalogos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ACTIVIDADES</v>
      </c>
      <c r="C480" s="85" t="str" cm="1">
        <f t="array" ref="C480">IFERROR(INDEX('03.Muestra'!$F$8:$F$42,SMALL(IF("Página Web"='03.Muestra'!$D$8:$D$42,ROW('03.Muestra'!$F$8:$F$42)-MIN(ROW('03.Muestra'!$D$8:$D$42))+1,""),ROW()-474)),"")</f>
        <v>https://www.comunidad.madrid/portal-lector/actividades</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RESULTADOS BÚSQUEDA</v>
      </c>
      <c r="C481" s="85" t="str" cm="1">
        <f t="array" ref="C481">IFERROR(INDEX('03.Muestra'!$F$8:$F$42,SMALL(IF("Página Web"='03.Muestra'!$D$8:$D$42,ROW('03.Muestra'!$F$8:$F$42)-MIN(ROW('03.Muestra'!$D$8:$D$42))+1,""),ROW()-474)),"")</f>
        <v>https://www.comunidad.madrid/portal-lector/comunicacion/actividades?busqueda=Biblioteca%20Regional%20de%20Madrid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https://www.comunidad.madrid/portal-lector/sitemap</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WEB</v>
      </c>
      <c r="C483" s="85" t="str" cm="1">
        <f t="array" ref="C483">IFERROR(INDEX('03.Muestra'!$F$8:$F$42,SMALL(IF("Página Web"='03.Muestra'!$D$8:$D$42,ROW('03.Muestra'!$F$8:$F$42)-MIN(ROW('03.Muestra'!$D$8:$D$42))+1,""),ROW()-474)),"")</f>
        <v>https://www.comunidad.madrid/portal-lector/sitemap</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https://www.comunidad.madrid/portal-lector/accesibilidad</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https://www.comunidad.madrid/portal-lector/</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AREA-USUARIO</v>
      </c>
      <c r="C514" s="85" t="str" cm="1">
        <f t="array" ref="C514">IFERROR(INDEX('03.Muestra'!$F$8:$F$42,SMALL(IF("Página Web"='03.Muestra'!$D$8:$D$42,ROW('03.Muestra'!$F$8:$F$42)-MIN(ROW('03.Muestra'!$D$8:$D$42))+1,""),ROW()-512)),"")</f>
        <v>https://www.comunidad.madrid/portal-lector/area-usuario</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CARNE</v>
      </c>
      <c r="C515" s="85" t="str" cm="1">
        <f t="array" ref="C515">IFERROR(INDEX('03.Muestra'!$F$8:$F$42,SMALL(IF("Página Web"='03.Muestra'!$D$8:$D$42,ROW('03.Muestra'!$F$8:$F$42)-MIN(ROW('03.Muestra'!$D$8:$D$42))+1,""),ROW()-512)),"")</f>
        <v>https://www.comunidad.madrid/portal-lector/solicita-tu-carne</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SERVICIOS</v>
      </c>
      <c r="C516" s="85" t="str" cm="1">
        <f t="array" ref="C516">IFERROR(INDEX('03.Muestra'!$F$8:$F$42,SMALL(IF("Página Web"='03.Muestra'!$D$8:$D$42,ROW('03.Muestra'!$F$8:$F$42)-MIN(ROW('03.Muestra'!$D$8:$D$42))+1,""),ROW()-512)),"")</f>
        <v>https://www.comunidad.madrid/portal-lector/servicios</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CATÁLOGOS</v>
      </c>
      <c r="C517" s="85" t="str" cm="1">
        <f t="array" ref="C517">IFERROR(INDEX('03.Muestra'!$F$8:$F$42,SMALL(IF("Página Web"='03.Muestra'!$D$8:$D$42,ROW('03.Muestra'!$F$8:$F$42)-MIN(ROW('03.Muestra'!$D$8:$D$42))+1,""),ROW()-512)),"")</f>
        <v>https://www.comunidad.madrid/portal-lector/catalogos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ACTIVIDADES</v>
      </c>
      <c r="C518" s="85" t="str" cm="1">
        <f t="array" ref="C518">IFERROR(INDEX('03.Muestra'!$F$8:$F$42,SMALL(IF("Página Web"='03.Muestra'!$D$8:$D$42,ROW('03.Muestra'!$F$8:$F$42)-MIN(ROW('03.Muestra'!$D$8:$D$42))+1,""),ROW()-512)),"")</f>
        <v>https://www.comunidad.madrid/portal-lector/actividades</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RESULTADOS BÚSQUEDA</v>
      </c>
      <c r="C519" s="85" t="str" cm="1">
        <f t="array" ref="C519">IFERROR(INDEX('03.Muestra'!$F$8:$F$42,SMALL(IF("Página Web"='03.Muestra'!$D$8:$D$42,ROW('03.Muestra'!$F$8:$F$42)-MIN(ROW('03.Muestra'!$D$8:$D$42))+1,""),ROW()-512)),"")</f>
        <v>https://www.comunidad.madrid/portal-lector/comunicacion/actividades?busqueda=Biblioteca%20Regional%20de%20Madrid</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https://www.comunidad.madrid/portal-lector/sitemap</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WEB</v>
      </c>
      <c r="C521" s="85" t="str" cm="1">
        <f t="array" ref="C521">IFERROR(INDEX('03.Muestra'!$F$8:$F$42,SMALL(IF("Página Web"='03.Muestra'!$D$8:$D$42,ROW('03.Muestra'!$F$8:$F$42)-MIN(ROW('03.Muestra'!$D$8:$D$42))+1,""),ROW()-512)),"")</f>
        <v>https://www.comunidad.madrid/portal-lector/sitemap</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https://www.comunidad.madrid/portal-lector/accesibilidad</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https://www.comunidad.madrid/portal-lector/</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AREA-USUARIO</v>
      </c>
      <c r="C552" s="85" t="str" cm="1">
        <f t="array" ref="C552">IFERROR(INDEX('03.Muestra'!$F$8:$F$42,SMALL(IF("Página Web"='03.Muestra'!$D$8:$D$42,ROW('03.Muestra'!$F$8:$F$42)-MIN(ROW('03.Muestra'!$D$8:$D$42))+1,""),ROW()-550)),"")</f>
        <v>https://www.comunidad.madrid/portal-lector/area-usuario</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CARNE</v>
      </c>
      <c r="C553" s="85" t="str" cm="1">
        <f t="array" ref="C553">IFERROR(INDEX('03.Muestra'!$F$8:$F$42,SMALL(IF("Página Web"='03.Muestra'!$D$8:$D$42,ROW('03.Muestra'!$F$8:$F$42)-MIN(ROW('03.Muestra'!$D$8:$D$42))+1,""),ROW()-550)),"")</f>
        <v>https://www.comunidad.madrid/portal-lector/solicita-tu-carne</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SERVICIOS</v>
      </c>
      <c r="C554" s="85" t="str" cm="1">
        <f t="array" ref="C554">IFERROR(INDEX('03.Muestra'!$F$8:$F$42,SMALL(IF("Página Web"='03.Muestra'!$D$8:$D$42,ROW('03.Muestra'!$F$8:$F$42)-MIN(ROW('03.Muestra'!$D$8:$D$42))+1,""),ROW()-550)),"")</f>
        <v>https://www.comunidad.madrid/portal-lector/servicios</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CATÁLOGOS</v>
      </c>
      <c r="C555" s="85" t="str" cm="1">
        <f t="array" ref="C555">IFERROR(INDEX('03.Muestra'!$F$8:$F$42,SMALL(IF("Página Web"='03.Muestra'!$D$8:$D$42,ROW('03.Muestra'!$F$8:$F$42)-MIN(ROW('03.Muestra'!$D$8:$D$42))+1,""),ROW()-550)),"")</f>
        <v>https://www.comunidad.madrid/portal-lector/catalogos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ACTIVIDADES</v>
      </c>
      <c r="C556" s="85" t="str" cm="1">
        <f t="array" ref="C556">IFERROR(INDEX('03.Muestra'!$F$8:$F$42,SMALL(IF("Página Web"='03.Muestra'!$D$8:$D$42,ROW('03.Muestra'!$F$8:$F$42)-MIN(ROW('03.Muestra'!$D$8:$D$42))+1,""),ROW()-550)),"")</f>
        <v>https://www.comunidad.madrid/portal-lector/actividades</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RESULTADOS BÚSQUEDA</v>
      </c>
      <c r="C557" s="85" t="str" cm="1">
        <f t="array" ref="C557">IFERROR(INDEX('03.Muestra'!$F$8:$F$42,SMALL(IF("Página Web"='03.Muestra'!$D$8:$D$42,ROW('03.Muestra'!$F$8:$F$42)-MIN(ROW('03.Muestra'!$D$8:$D$42))+1,""),ROW()-550)),"")</f>
        <v>https://www.comunidad.madrid/portal-lector/comunicacion/actividades?busqueda=Biblioteca%20Regional%20de%20Madrid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https://www.comunidad.madrid/portal-lector/sitemap</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WEB</v>
      </c>
      <c r="C559" s="85" t="str" cm="1">
        <f t="array" ref="C559">IFERROR(INDEX('03.Muestra'!$F$8:$F$42,SMALL(IF("Página Web"='03.Muestra'!$D$8:$D$42,ROW('03.Muestra'!$F$8:$F$42)-MIN(ROW('03.Muestra'!$D$8:$D$42))+1,""),ROW()-550)),"")</f>
        <v>https://www.comunidad.madrid/portal-lector/sitemap</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https://www.comunidad.madrid/portal-lector/accesibilidad</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https://www.comunidad.madrid/portal-lector/</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AREA-USUARIO</v>
      </c>
      <c r="C590" s="85" t="str" cm="1">
        <f t="array" ref="C590">IFERROR(INDEX('03.Muestra'!$F$8:$F$42,SMALL(IF("Página Web"='03.Muestra'!$D$8:$D$42,ROW('03.Muestra'!$F$8:$F$42)-MIN(ROW('03.Muestra'!$D$8:$D$42))+1,""),ROW()-588)),"")</f>
        <v>https://www.comunidad.madrid/portal-lector/area-usuario</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CARNE</v>
      </c>
      <c r="C591" s="85" t="str" cm="1">
        <f t="array" ref="C591">IFERROR(INDEX('03.Muestra'!$F$8:$F$42,SMALL(IF("Página Web"='03.Muestra'!$D$8:$D$42,ROW('03.Muestra'!$F$8:$F$42)-MIN(ROW('03.Muestra'!$D$8:$D$42))+1,""),ROW()-588)),"")</f>
        <v>https://www.comunidad.madrid/portal-lector/solicita-tu-carne</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SERVICIOS</v>
      </c>
      <c r="C592" s="85" t="str" cm="1">
        <f t="array" ref="C592">IFERROR(INDEX('03.Muestra'!$F$8:$F$42,SMALL(IF("Página Web"='03.Muestra'!$D$8:$D$42,ROW('03.Muestra'!$F$8:$F$42)-MIN(ROW('03.Muestra'!$D$8:$D$42))+1,""),ROW()-588)),"")</f>
        <v>https://www.comunidad.madrid/portal-lector/servicios</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CATÁLOGOS</v>
      </c>
      <c r="C593" s="85" t="str" cm="1">
        <f t="array" ref="C593">IFERROR(INDEX('03.Muestra'!$F$8:$F$42,SMALL(IF("Página Web"='03.Muestra'!$D$8:$D$42,ROW('03.Muestra'!$F$8:$F$42)-MIN(ROW('03.Muestra'!$D$8:$D$42))+1,""),ROW()-588)),"")</f>
        <v>https://www.comunidad.madrid/portal-lector/catalogos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ACTIVIDADES</v>
      </c>
      <c r="C594" s="85" t="str" cm="1">
        <f t="array" ref="C594">IFERROR(INDEX('03.Muestra'!$F$8:$F$42,SMALL(IF("Página Web"='03.Muestra'!$D$8:$D$42,ROW('03.Muestra'!$F$8:$F$42)-MIN(ROW('03.Muestra'!$D$8:$D$42))+1,""),ROW()-588)),"")</f>
        <v>https://www.comunidad.madrid/portal-lector/actividades</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RESULTADOS BÚSQUEDA</v>
      </c>
      <c r="C595" s="85" t="str" cm="1">
        <f t="array" ref="C595">IFERROR(INDEX('03.Muestra'!$F$8:$F$42,SMALL(IF("Página Web"='03.Muestra'!$D$8:$D$42,ROW('03.Muestra'!$F$8:$F$42)-MIN(ROW('03.Muestra'!$D$8:$D$42))+1,""),ROW()-588)),"")</f>
        <v>https://www.comunidad.madrid/portal-lector/comunicacion/actividades?busqueda=Biblioteca%20Regional%20de%20Madrid</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https://www.comunidad.madrid/portal-lector/sitemap</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WEB</v>
      </c>
      <c r="C597" s="85" t="str" cm="1">
        <f t="array" ref="C597">IFERROR(INDEX('03.Muestra'!$F$8:$F$42,SMALL(IF("Página Web"='03.Muestra'!$D$8:$D$42,ROW('03.Muestra'!$F$8:$F$42)-MIN(ROW('03.Muestra'!$D$8:$D$42))+1,""),ROW()-588)),"")</f>
        <v>https://www.comunidad.madrid/portal-lector/sitemap</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https://www.comunidad.madrid/portal-lector/accesibilidad</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https://www.comunidad.madrid/portal-lector/</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AREA-USUARIO</v>
      </c>
      <c r="C628" s="85" t="str" cm="1">
        <f t="array" ref="C628">IFERROR(INDEX('03.Muestra'!$F$8:$F$42,SMALL(IF("Página Web"='03.Muestra'!$D$8:$D$42,ROW('03.Muestra'!$F$8:$F$42)-MIN(ROW('03.Muestra'!$D$8:$D$42))+1,""),ROW()-626)),"")</f>
        <v>https://www.comunidad.madrid/portal-lector/area-usuario</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v>
      </c>
      <c r="J628" s="91">
        <f ca="1">COUNTIF($D627:INDIRECT("$D" &amp;  SUM(ROW()-1,'03.Muestra'!$D$45)-1),J627)</f>
        <v>8</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CARNE</v>
      </c>
      <c r="C629" s="85" t="str" cm="1">
        <f t="array" ref="C629">IFERROR(INDEX('03.Muestra'!$F$8:$F$42,SMALL(IF("Página Web"='03.Muestra'!$D$8:$D$42,ROW('03.Muestra'!$F$8:$F$42)-MIN(ROW('03.Muestra'!$D$8:$D$42))+1,""),ROW()-626)),"")</f>
        <v>https://www.comunidad.madrid/portal-lector/solicita-tu-carne</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SERVICIOS</v>
      </c>
      <c r="C630" s="85" t="str" cm="1">
        <f t="array" ref="C630">IFERROR(INDEX('03.Muestra'!$F$8:$F$42,SMALL(IF("Página Web"='03.Muestra'!$D$8:$D$42,ROW('03.Muestra'!$F$8:$F$42)-MIN(ROW('03.Muestra'!$D$8:$D$42))+1,""),ROW()-626)),"")</f>
        <v>https://www.comunidad.madrid/portal-lector/servicios</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CATÁLOGOS</v>
      </c>
      <c r="C631" s="85" t="str" cm="1">
        <f t="array" ref="C631">IFERROR(INDEX('03.Muestra'!$F$8:$F$42,SMALL(IF("Página Web"='03.Muestra'!$D$8:$D$42,ROW('03.Muestra'!$F$8:$F$42)-MIN(ROW('03.Muestra'!$D$8:$D$42))+1,""),ROW()-626)),"")</f>
        <v>https://www.comunidad.madrid/portal-lector/catalogos</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ACTIVIDADES</v>
      </c>
      <c r="C632" s="85" t="str" cm="1">
        <f t="array" ref="C632">IFERROR(INDEX('03.Muestra'!$F$8:$F$42,SMALL(IF("Página Web"='03.Muestra'!$D$8:$D$42,ROW('03.Muestra'!$F$8:$F$42)-MIN(ROW('03.Muestra'!$D$8:$D$42))+1,""),ROW()-626)),"")</f>
        <v>https://www.comunidad.madrid/portal-lector/actividades</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RESULTADOS BÚSQUEDA</v>
      </c>
      <c r="C633" s="85" t="str" cm="1">
        <f t="array" ref="C633">IFERROR(INDEX('03.Muestra'!$F$8:$F$42,SMALL(IF("Página Web"='03.Muestra'!$D$8:$D$42,ROW('03.Muestra'!$F$8:$F$42)-MIN(ROW('03.Muestra'!$D$8:$D$42))+1,""),ROW()-626)),"")</f>
        <v>https://www.comunidad.madrid/portal-lector/comunicacion/actividades?busqueda=Biblioteca%20Regional%20de%20Madrid</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https://www.comunidad.madrid/portal-lector/sitemap</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WEB</v>
      </c>
      <c r="C635" s="85" t="str" cm="1">
        <f t="array" ref="C635">IFERROR(INDEX('03.Muestra'!$F$8:$F$42,SMALL(IF("Página Web"='03.Muestra'!$D$8:$D$42,ROW('03.Muestra'!$F$8:$F$42)-MIN(ROW('03.Muestra'!$D$8:$D$42))+1,""),ROW()-626)),"")</f>
        <v>https://www.comunidad.madrid/portal-lector/sitemap</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https://www.comunidad.madrid/portal-lector/accesibilidad</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https://www.comunidad.madrid/portal-lector/</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AREA-USUARIO</v>
      </c>
      <c r="C666" s="85" t="str" cm="1">
        <f t="array" ref="C666">IFERROR(INDEX('03.Muestra'!$F$8:$F$42,SMALL(IF("Página Web"='03.Muestra'!$D$8:$D$42,ROW('03.Muestra'!$F$8:$F$42)-MIN(ROW('03.Muestra'!$D$8:$D$42))+1,""),ROW()-664)),"")</f>
        <v>https://www.comunidad.madrid/portal-lector/area-usuario</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CARNE</v>
      </c>
      <c r="C667" s="85" t="str" cm="1">
        <f t="array" ref="C667">IFERROR(INDEX('03.Muestra'!$F$8:$F$42,SMALL(IF("Página Web"='03.Muestra'!$D$8:$D$42,ROW('03.Muestra'!$F$8:$F$42)-MIN(ROW('03.Muestra'!$D$8:$D$42))+1,""),ROW()-664)),"")</f>
        <v>https://www.comunidad.madrid/portal-lector/solicita-tu-carne</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SERVICIOS</v>
      </c>
      <c r="C668" s="85" t="str" cm="1">
        <f t="array" ref="C668">IFERROR(INDEX('03.Muestra'!$F$8:$F$42,SMALL(IF("Página Web"='03.Muestra'!$D$8:$D$42,ROW('03.Muestra'!$F$8:$F$42)-MIN(ROW('03.Muestra'!$D$8:$D$42))+1,""),ROW()-664)),"")</f>
        <v>https://www.comunidad.madrid/portal-lector/servicios</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CATÁLOGOS</v>
      </c>
      <c r="C669" s="85" t="str" cm="1">
        <f t="array" ref="C669">IFERROR(INDEX('03.Muestra'!$F$8:$F$42,SMALL(IF("Página Web"='03.Muestra'!$D$8:$D$42,ROW('03.Muestra'!$F$8:$F$42)-MIN(ROW('03.Muestra'!$D$8:$D$42))+1,""),ROW()-664)),"")</f>
        <v>https://www.comunidad.madrid/portal-lector/catalogos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ACTIVIDADES</v>
      </c>
      <c r="C670" s="85" t="str" cm="1">
        <f t="array" ref="C670">IFERROR(INDEX('03.Muestra'!$F$8:$F$42,SMALL(IF("Página Web"='03.Muestra'!$D$8:$D$42,ROW('03.Muestra'!$F$8:$F$42)-MIN(ROW('03.Muestra'!$D$8:$D$42))+1,""),ROW()-664)),"")</f>
        <v>https://www.comunidad.madrid/portal-lector/actividades</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RESULTADOS BÚSQUEDA</v>
      </c>
      <c r="C671" s="85" t="str" cm="1">
        <f t="array" ref="C671">IFERROR(INDEX('03.Muestra'!$F$8:$F$42,SMALL(IF("Página Web"='03.Muestra'!$D$8:$D$42,ROW('03.Muestra'!$F$8:$F$42)-MIN(ROW('03.Muestra'!$D$8:$D$42))+1,""),ROW()-664)),"")</f>
        <v>https://www.comunidad.madrid/portal-lector/comunicacion/actividades?busqueda=Biblioteca%20Regional%20de%20Madrid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https://www.comunidad.madrid/portal-lector/sitemap</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WEB</v>
      </c>
      <c r="C673" s="85" t="str" cm="1">
        <f t="array" ref="C673">IFERROR(INDEX('03.Muestra'!$F$8:$F$42,SMALL(IF("Página Web"='03.Muestra'!$D$8:$D$42,ROW('03.Muestra'!$F$8:$F$42)-MIN(ROW('03.Muestra'!$D$8:$D$42))+1,""),ROW()-664)),"")</f>
        <v>https://www.comunidad.madrid/portal-lector/sitemap</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https://www.comunidad.madrid/portal-lector/accesibilidad</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https://www.comunidad.madrid/portal-lector/</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AREA-USUARIO</v>
      </c>
      <c r="C704" s="85" t="str" cm="1">
        <f t="array" ref="C704">IFERROR(INDEX('03.Muestra'!$F$8:$F$42,SMALL(IF("Página Web"='03.Muestra'!$D$8:$D$42,ROW('03.Muestra'!$F$8:$F$42)-MIN(ROW('03.Muestra'!$D$8:$D$42))+1,""),ROW()-702)),"")</f>
        <v>https://www.comunidad.madrid/portal-lector/area-usuario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CARNE</v>
      </c>
      <c r="C705" s="85" t="str" cm="1">
        <f t="array" ref="C705">IFERROR(INDEX('03.Muestra'!$F$8:$F$42,SMALL(IF("Página Web"='03.Muestra'!$D$8:$D$42,ROW('03.Muestra'!$F$8:$F$42)-MIN(ROW('03.Muestra'!$D$8:$D$42))+1,""),ROW()-702)),"")</f>
        <v>https://www.comunidad.madrid/portal-lector/solicita-tu-carne</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SERVICIOS</v>
      </c>
      <c r="C706" s="85" t="str" cm="1">
        <f t="array" ref="C706">IFERROR(INDEX('03.Muestra'!$F$8:$F$42,SMALL(IF("Página Web"='03.Muestra'!$D$8:$D$42,ROW('03.Muestra'!$F$8:$F$42)-MIN(ROW('03.Muestra'!$D$8:$D$42))+1,""),ROW()-702)),"")</f>
        <v>https://www.comunidad.madrid/portal-lector/servicios</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CATÁLOGOS</v>
      </c>
      <c r="C707" s="85" t="str" cm="1">
        <f t="array" ref="C707">IFERROR(INDEX('03.Muestra'!$F$8:$F$42,SMALL(IF("Página Web"='03.Muestra'!$D$8:$D$42,ROW('03.Muestra'!$F$8:$F$42)-MIN(ROW('03.Muestra'!$D$8:$D$42))+1,""),ROW()-702)),"")</f>
        <v>https://www.comunidad.madrid/portal-lector/catalogos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ACTIVIDADES</v>
      </c>
      <c r="C708" s="85" t="str" cm="1">
        <f t="array" ref="C708">IFERROR(INDEX('03.Muestra'!$F$8:$F$42,SMALL(IF("Página Web"='03.Muestra'!$D$8:$D$42,ROW('03.Muestra'!$F$8:$F$42)-MIN(ROW('03.Muestra'!$D$8:$D$42))+1,""),ROW()-702)),"")</f>
        <v>https://www.comunidad.madrid/portal-lector/actividades</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RESULTADOS BÚSQUEDA</v>
      </c>
      <c r="C709" s="85" t="str" cm="1">
        <f t="array" ref="C709">IFERROR(INDEX('03.Muestra'!$F$8:$F$42,SMALL(IF("Página Web"='03.Muestra'!$D$8:$D$42,ROW('03.Muestra'!$F$8:$F$42)-MIN(ROW('03.Muestra'!$D$8:$D$42))+1,""),ROW()-702)),"")</f>
        <v>https://www.comunidad.madrid/portal-lector/comunicacion/actividades?busqueda=Biblioteca%20Regional%20de%20Madrid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https://www.comunidad.madrid/portal-lector/sitemap</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WEB</v>
      </c>
      <c r="C711" s="85" t="str" cm="1">
        <f t="array" ref="C711">IFERROR(INDEX('03.Muestra'!$F$8:$F$42,SMALL(IF("Página Web"='03.Muestra'!$D$8:$D$42,ROW('03.Muestra'!$F$8:$F$42)-MIN(ROW('03.Muestra'!$D$8:$D$42))+1,""),ROW()-702)),"")</f>
        <v>https://www.comunidad.madrid/portal-lector/sitemap</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https://www.comunidad.madrid/portal-lector/accesibilidad</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https://www.comunidad.madrid/portal-lector/</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AREA-USUARIO</v>
      </c>
      <c r="C742" s="85" t="str" cm="1">
        <f t="array" ref="C742">IFERROR(INDEX('03.Muestra'!$F$8:$F$42,SMALL(IF("Página Web"='03.Muestra'!$D$8:$D$42,ROW('03.Muestra'!$F$8:$F$42)-MIN(ROW('03.Muestra'!$D$8:$D$42))+1,""),ROW()-740)),"")</f>
        <v>https://www.comunidad.madrid/portal-lector/area-usuario</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CARNE</v>
      </c>
      <c r="C743" s="85" t="str" cm="1">
        <f t="array" ref="C743">IFERROR(INDEX('03.Muestra'!$F$8:$F$42,SMALL(IF("Página Web"='03.Muestra'!$D$8:$D$42,ROW('03.Muestra'!$F$8:$F$42)-MIN(ROW('03.Muestra'!$D$8:$D$42))+1,""),ROW()-740)),"")</f>
        <v>https://www.comunidad.madrid/portal-lector/solicita-tu-carne</v>
      </c>
      <c r="D743" s="99" t="s">
        <v>92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SERVICIOS</v>
      </c>
      <c r="C744" s="85" t="str" cm="1">
        <f t="array" ref="C744">IFERROR(INDEX('03.Muestra'!$F$8:$F$42,SMALL(IF("Página Web"='03.Muestra'!$D$8:$D$42,ROW('03.Muestra'!$F$8:$F$42)-MIN(ROW('03.Muestra'!$D$8:$D$42))+1,""),ROW()-740)),"")</f>
        <v>https://www.comunidad.madrid/portal-lector/servicios</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CATÁLOGOS</v>
      </c>
      <c r="C745" s="85" t="str" cm="1">
        <f t="array" ref="C745">IFERROR(INDEX('03.Muestra'!$F$8:$F$42,SMALL(IF("Página Web"='03.Muestra'!$D$8:$D$42,ROW('03.Muestra'!$F$8:$F$42)-MIN(ROW('03.Muestra'!$D$8:$D$42))+1,""),ROW()-740)),"")</f>
        <v>https://www.comunidad.madrid/portal-lector/catalogos</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ACTIVIDADES</v>
      </c>
      <c r="C746" s="85" t="str" cm="1">
        <f t="array" ref="C746">IFERROR(INDEX('03.Muestra'!$F$8:$F$42,SMALL(IF("Página Web"='03.Muestra'!$D$8:$D$42,ROW('03.Muestra'!$F$8:$F$42)-MIN(ROW('03.Muestra'!$D$8:$D$42))+1,""),ROW()-740)),"")</f>
        <v>https://www.comunidad.madrid/portal-lector/actividades</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RESULTADOS BÚSQUEDA</v>
      </c>
      <c r="C747" s="85" t="str" cm="1">
        <f t="array" ref="C747">IFERROR(INDEX('03.Muestra'!$F$8:$F$42,SMALL(IF("Página Web"='03.Muestra'!$D$8:$D$42,ROW('03.Muestra'!$F$8:$F$42)-MIN(ROW('03.Muestra'!$D$8:$D$42))+1,""),ROW()-740)),"")</f>
        <v>https://www.comunidad.madrid/portal-lector/comunicacion/actividades?busqueda=Biblioteca%20Regional%20de%20Madrid</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AVISO LEGAL</v>
      </c>
      <c r="C748" s="85" t="str" cm="1">
        <f t="array" ref="C748">IFERROR(INDEX('03.Muestra'!$F$8:$F$42,SMALL(IF("Página Web"='03.Muestra'!$D$8:$D$42,ROW('03.Muestra'!$F$8:$F$42)-MIN(ROW('03.Muestra'!$D$8:$D$42))+1,""),ROW()-740)),"")</f>
        <v>https://www.comunidad.madrid/portal-lector/sitemap</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MAPA WEB</v>
      </c>
      <c r="C749" s="85" t="str" cm="1">
        <f t="array" ref="C749">IFERROR(INDEX('03.Muestra'!$F$8:$F$42,SMALL(IF("Página Web"='03.Muestra'!$D$8:$D$42,ROW('03.Muestra'!$F$8:$F$42)-MIN(ROW('03.Muestra'!$D$8:$D$42))+1,""),ROW()-740)),"")</f>
        <v>https://www.comunidad.madrid/portal-lector/sitemap</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ACCESIBILIDAD</v>
      </c>
      <c r="C750" s="85" t="str" cm="1">
        <f t="array" ref="C750">IFERROR(INDEX('03.Muestra'!$F$8:$F$42,SMALL(IF("Página Web"='03.Muestra'!$D$8:$D$42,ROW('03.Muestra'!$F$8:$F$42)-MIN(ROW('03.Muestra'!$D$8:$D$42))+1,""),ROW()-740)),"")</f>
        <v>https://www.comunidad.madrid/portal-lector/accesibilidad</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ref="D751:D775" si="39">IF(AND(B751&lt;&gt;"",C751&lt;&gt;""),"N/T","")</f>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https://www.comunidad.madrid/portal-lector/</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AREA-USUARIO</v>
      </c>
      <c r="C780" s="85" t="str" cm="1">
        <f t="array" ref="C780">IFERROR(INDEX('03.Muestra'!$F$8:$F$42,SMALL(IF("Página Web"='03.Muestra'!$D$8:$D$42,ROW('03.Muestra'!$F$8:$F$42)-MIN(ROW('03.Muestra'!$D$8:$D$42))+1,""),ROW()-778)),"")</f>
        <v>https://www.comunidad.madrid/portal-lector/area-usuario</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CARNE</v>
      </c>
      <c r="C781" s="85" t="str" cm="1">
        <f t="array" ref="C781">IFERROR(INDEX('03.Muestra'!$F$8:$F$42,SMALL(IF("Página Web"='03.Muestra'!$D$8:$D$42,ROW('03.Muestra'!$F$8:$F$42)-MIN(ROW('03.Muestra'!$D$8:$D$42))+1,""),ROW()-778)),"")</f>
        <v>https://www.comunidad.madrid/portal-lector/solicita-tu-carne</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SERVICIOS</v>
      </c>
      <c r="C782" s="85" t="str" cm="1">
        <f t="array" ref="C782">IFERROR(INDEX('03.Muestra'!$F$8:$F$42,SMALL(IF("Página Web"='03.Muestra'!$D$8:$D$42,ROW('03.Muestra'!$F$8:$F$42)-MIN(ROW('03.Muestra'!$D$8:$D$42))+1,""),ROW()-778)),"")</f>
        <v>https://www.comunidad.madrid/portal-lector/servicios</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CATÁLOGOS</v>
      </c>
      <c r="C783" s="85" t="str" cm="1">
        <f t="array" ref="C783">IFERROR(INDEX('03.Muestra'!$F$8:$F$42,SMALL(IF("Página Web"='03.Muestra'!$D$8:$D$42,ROW('03.Muestra'!$F$8:$F$42)-MIN(ROW('03.Muestra'!$D$8:$D$42))+1,""),ROW()-778)),"")</f>
        <v>https://www.comunidad.madrid/portal-lector/catalogos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ACTIVIDADES</v>
      </c>
      <c r="C784" s="85" t="str" cm="1">
        <f t="array" ref="C784">IFERROR(INDEX('03.Muestra'!$F$8:$F$42,SMALL(IF("Página Web"='03.Muestra'!$D$8:$D$42,ROW('03.Muestra'!$F$8:$F$42)-MIN(ROW('03.Muestra'!$D$8:$D$42))+1,""),ROW()-778)),"")</f>
        <v>https://www.comunidad.madrid/portal-lector/actividades</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RESULTADOS BÚSQUEDA</v>
      </c>
      <c r="C785" s="85" t="str" cm="1">
        <f t="array" ref="C785">IFERROR(INDEX('03.Muestra'!$F$8:$F$42,SMALL(IF("Página Web"='03.Muestra'!$D$8:$D$42,ROW('03.Muestra'!$F$8:$F$42)-MIN(ROW('03.Muestra'!$D$8:$D$42))+1,""),ROW()-778)),"")</f>
        <v>https://www.comunidad.madrid/portal-lector/comunicacion/actividades?busqueda=Biblioteca%20Regional%20de%20Madrid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AVISO LEGAL</v>
      </c>
      <c r="C786" s="85" t="str" cm="1">
        <f t="array" ref="C786">IFERROR(INDEX('03.Muestra'!$F$8:$F$42,SMALL(IF("Página Web"='03.Muestra'!$D$8:$D$42,ROW('03.Muestra'!$F$8:$F$42)-MIN(ROW('03.Muestra'!$D$8:$D$42))+1,""),ROW()-778)),"")</f>
        <v>https://www.comunidad.madrid/portal-lector/sitemap</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MAPA WEB</v>
      </c>
      <c r="C787" s="85" t="str" cm="1">
        <f t="array" ref="C787">IFERROR(INDEX('03.Muestra'!$F$8:$F$42,SMALL(IF("Página Web"='03.Muestra'!$D$8:$D$42,ROW('03.Muestra'!$F$8:$F$42)-MIN(ROW('03.Muestra'!$D$8:$D$42))+1,""),ROW()-778)),"")</f>
        <v>https://www.comunidad.madrid/portal-lector/sitemap</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ACCESIBILIDAD</v>
      </c>
      <c r="C788" s="85" t="str" cm="1">
        <f t="array" ref="C788">IFERROR(INDEX('03.Muestra'!$F$8:$F$42,SMALL(IF("Página Web"='03.Muestra'!$D$8:$D$42,ROW('03.Muestra'!$F$8:$F$42)-MIN(ROW('03.Muestra'!$D$8:$D$42))+1,""),ROW()-778)),"")</f>
        <v>https://www.comunidad.madrid/portal-lector/accesibilidad</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ref="D789:D813" si="41">IF(AND(B789&lt;&gt;"",C789&lt;&gt;""),"N/T","")</f>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https://www.comunidad.madrid/portal-lector/</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AREA-USUARIO</v>
      </c>
      <c r="C818" s="85" t="str" cm="1">
        <f t="array" ref="C818">IFERROR(INDEX('03.Muestra'!$F$8:$F$42,SMALL(IF("Página Web"='03.Muestra'!$D$8:$D$42,ROW('03.Muestra'!$F$8:$F$42)-MIN(ROW('03.Muestra'!$D$8:$D$42))+1,""),ROW()-816)),"")</f>
        <v>https://www.comunidad.madrid/portal-lector/area-usuario</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CARNE</v>
      </c>
      <c r="C819" s="85" t="str" cm="1">
        <f t="array" ref="C819">IFERROR(INDEX('03.Muestra'!$F$8:$F$42,SMALL(IF("Página Web"='03.Muestra'!$D$8:$D$42,ROW('03.Muestra'!$F$8:$F$42)-MIN(ROW('03.Muestra'!$D$8:$D$42))+1,""),ROW()-816)),"")</f>
        <v>https://www.comunidad.madrid/portal-lector/solicita-tu-carne</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SERVICIOS</v>
      </c>
      <c r="C820" s="85" t="str" cm="1">
        <f t="array" ref="C820">IFERROR(INDEX('03.Muestra'!$F$8:$F$42,SMALL(IF("Página Web"='03.Muestra'!$D$8:$D$42,ROW('03.Muestra'!$F$8:$F$42)-MIN(ROW('03.Muestra'!$D$8:$D$42))+1,""),ROW()-816)),"")</f>
        <v>https://www.comunidad.madrid/portal-lector/servicios</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CATÁLOGOS</v>
      </c>
      <c r="C821" s="85" t="str" cm="1">
        <f t="array" ref="C821">IFERROR(INDEX('03.Muestra'!$F$8:$F$42,SMALL(IF("Página Web"='03.Muestra'!$D$8:$D$42,ROW('03.Muestra'!$F$8:$F$42)-MIN(ROW('03.Muestra'!$D$8:$D$42))+1,""),ROW()-816)),"")</f>
        <v>https://www.comunidad.madrid/portal-lector/catalogos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ACTIVIDADES</v>
      </c>
      <c r="C822" s="85" t="str" cm="1">
        <f t="array" ref="C822">IFERROR(INDEX('03.Muestra'!$F$8:$F$42,SMALL(IF("Página Web"='03.Muestra'!$D$8:$D$42,ROW('03.Muestra'!$F$8:$F$42)-MIN(ROW('03.Muestra'!$D$8:$D$42))+1,""),ROW()-816)),"")</f>
        <v>https://www.comunidad.madrid/portal-lector/actividades</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RESULTADOS BÚSQUEDA</v>
      </c>
      <c r="C823" s="85" t="str" cm="1">
        <f t="array" ref="C823">IFERROR(INDEX('03.Muestra'!$F$8:$F$42,SMALL(IF("Página Web"='03.Muestra'!$D$8:$D$42,ROW('03.Muestra'!$F$8:$F$42)-MIN(ROW('03.Muestra'!$D$8:$D$42))+1,""),ROW()-816)),"")</f>
        <v>https://www.comunidad.madrid/portal-lector/comunicacion/actividades?busqueda=Biblioteca%20Regional%20de%20Madrid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AVISO LEGAL</v>
      </c>
      <c r="C824" s="85" t="str" cm="1">
        <f t="array" ref="C824">IFERROR(INDEX('03.Muestra'!$F$8:$F$42,SMALL(IF("Página Web"='03.Muestra'!$D$8:$D$42,ROW('03.Muestra'!$F$8:$F$42)-MIN(ROW('03.Muestra'!$D$8:$D$42))+1,""),ROW()-816)),"")</f>
        <v>https://www.comunidad.madrid/portal-lector/sitemap</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MAPA WEB</v>
      </c>
      <c r="C825" s="85" t="str" cm="1">
        <f t="array" ref="C825">IFERROR(INDEX('03.Muestra'!$F$8:$F$42,SMALL(IF("Página Web"='03.Muestra'!$D$8:$D$42,ROW('03.Muestra'!$F$8:$F$42)-MIN(ROW('03.Muestra'!$D$8:$D$42))+1,""),ROW()-816)),"")</f>
        <v>https://www.comunidad.madrid/portal-lector/sitemap</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ACCESIBILIDAD</v>
      </c>
      <c r="C826" s="85" t="str" cm="1">
        <f t="array" ref="C826">IFERROR(INDEX('03.Muestra'!$F$8:$F$42,SMALL(IF("Página Web"='03.Muestra'!$D$8:$D$42,ROW('03.Muestra'!$F$8:$F$42)-MIN(ROW('03.Muestra'!$D$8:$D$42))+1,""),ROW()-816)),"")</f>
        <v>https://www.comunidad.madrid/portal-lector/accesibilidad</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ref="D827:D851" si="43">IF(AND(B827&lt;&gt;"",C827&lt;&gt;""),"N/T","")</f>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https://www.comunidad.madrid/portal-lector/</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AREA-USUARIO</v>
      </c>
      <c r="C856" s="85" t="str" cm="1">
        <f t="array" ref="C856">IFERROR(INDEX('03.Muestra'!$F$8:$F$42,SMALL(IF("Página Web"='03.Muestra'!$D$8:$D$42,ROW('03.Muestra'!$F$8:$F$42)-MIN(ROW('03.Muestra'!$D$8:$D$42))+1,""),ROW()-854)),"")</f>
        <v>https://www.comunidad.madrid/portal-lector/area-usuario</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CARNE</v>
      </c>
      <c r="C857" s="85" t="str" cm="1">
        <f t="array" ref="C857">IFERROR(INDEX('03.Muestra'!$F$8:$F$42,SMALL(IF("Página Web"='03.Muestra'!$D$8:$D$42,ROW('03.Muestra'!$F$8:$F$42)-MIN(ROW('03.Muestra'!$D$8:$D$42))+1,""),ROW()-854)),"")</f>
        <v>https://www.comunidad.madrid/portal-lector/solicita-tu-carne</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SERVICIOS</v>
      </c>
      <c r="C858" s="85" t="str" cm="1">
        <f t="array" ref="C858">IFERROR(INDEX('03.Muestra'!$F$8:$F$42,SMALL(IF("Página Web"='03.Muestra'!$D$8:$D$42,ROW('03.Muestra'!$F$8:$F$42)-MIN(ROW('03.Muestra'!$D$8:$D$42))+1,""),ROW()-854)),"")</f>
        <v>https://www.comunidad.madrid/portal-lector/servicios</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CATÁLOGOS</v>
      </c>
      <c r="C859" s="85" t="str" cm="1">
        <f t="array" ref="C859">IFERROR(INDEX('03.Muestra'!$F$8:$F$42,SMALL(IF("Página Web"='03.Muestra'!$D$8:$D$42,ROW('03.Muestra'!$F$8:$F$42)-MIN(ROW('03.Muestra'!$D$8:$D$42))+1,""),ROW()-854)),"")</f>
        <v>https://www.comunidad.madrid/portal-lector/catalogos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ACTIVIDADES</v>
      </c>
      <c r="C860" s="85" t="str" cm="1">
        <f t="array" ref="C860">IFERROR(INDEX('03.Muestra'!$F$8:$F$42,SMALL(IF("Página Web"='03.Muestra'!$D$8:$D$42,ROW('03.Muestra'!$F$8:$F$42)-MIN(ROW('03.Muestra'!$D$8:$D$42))+1,""),ROW()-854)),"")</f>
        <v>https://www.comunidad.madrid/portal-lector/actividades</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RESULTADOS BÚSQUEDA</v>
      </c>
      <c r="C861" s="85" t="str" cm="1">
        <f t="array" ref="C861">IFERROR(INDEX('03.Muestra'!$F$8:$F$42,SMALL(IF("Página Web"='03.Muestra'!$D$8:$D$42,ROW('03.Muestra'!$F$8:$F$42)-MIN(ROW('03.Muestra'!$D$8:$D$42))+1,""),ROW()-854)),"")</f>
        <v>https://www.comunidad.madrid/portal-lector/comunicacion/actividades?busqueda=Biblioteca%20Regional%20de%20Madrid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AVISO LEGAL</v>
      </c>
      <c r="C862" s="85" t="str" cm="1">
        <f t="array" ref="C862">IFERROR(INDEX('03.Muestra'!$F$8:$F$42,SMALL(IF("Página Web"='03.Muestra'!$D$8:$D$42,ROW('03.Muestra'!$F$8:$F$42)-MIN(ROW('03.Muestra'!$D$8:$D$42))+1,""),ROW()-854)),"")</f>
        <v>https://www.comunidad.madrid/portal-lector/sitemap</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MAPA WEB</v>
      </c>
      <c r="C863" s="85" t="str" cm="1">
        <f t="array" ref="C863">IFERROR(INDEX('03.Muestra'!$F$8:$F$42,SMALL(IF("Página Web"='03.Muestra'!$D$8:$D$42,ROW('03.Muestra'!$F$8:$F$42)-MIN(ROW('03.Muestra'!$D$8:$D$42))+1,""),ROW()-854)),"")</f>
        <v>https://www.comunidad.madrid/portal-lector/sitemap</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ACCESIBILIDAD</v>
      </c>
      <c r="C864" s="85" t="str" cm="1">
        <f t="array" ref="C864">IFERROR(INDEX('03.Muestra'!$F$8:$F$42,SMALL(IF("Página Web"='03.Muestra'!$D$8:$D$42,ROW('03.Muestra'!$F$8:$F$42)-MIN(ROW('03.Muestra'!$D$8:$D$42))+1,""),ROW()-854)),"")</f>
        <v>https://www.comunidad.madrid/portal-lector/accesibilidad</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ref="D865:D889" si="45">IF(AND(B865&lt;&gt;"",C865&lt;&gt;""),"N/T","")</f>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https://www.comunidad.madrid/portal-lector/</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AREA-USUARIO</v>
      </c>
      <c r="C894" s="85" t="str" cm="1">
        <f t="array" ref="C894">IFERROR(INDEX('03.Muestra'!$F$8:$F$42,SMALL(IF("Página Web"='03.Muestra'!$D$8:$D$42,ROW('03.Muestra'!$F$8:$F$42)-MIN(ROW('03.Muestra'!$D$8:$D$42))+1,""),ROW()-892)),"")</f>
        <v>https://www.comunidad.madrid/portal-lector/area-usuario</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CARNE</v>
      </c>
      <c r="C895" s="85" t="str" cm="1">
        <f t="array" ref="C895">IFERROR(INDEX('03.Muestra'!$F$8:$F$42,SMALL(IF("Página Web"='03.Muestra'!$D$8:$D$42,ROW('03.Muestra'!$F$8:$F$42)-MIN(ROW('03.Muestra'!$D$8:$D$42))+1,""),ROW()-892)),"")</f>
        <v>https://www.comunidad.madrid/portal-lector/solicita-tu-carne</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SERVICIOS</v>
      </c>
      <c r="C896" s="85" t="str" cm="1">
        <f t="array" ref="C896">IFERROR(INDEX('03.Muestra'!$F$8:$F$42,SMALL(IF("Página Web"='03.Muestra'!$D$8:$D$42,ROW('03.Muestra'!$F$8:$F$42)-MIN(ROW('03.Muestra'!$D$8:$D$42))+1,""),ROW()-892)),"")</f>
        <v>https://www.comunidad.madrid/portal-lector/servicios</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CATÁLOGOS</v>
      </c>
      <c r="C897" s="85" t="str" cm="1">
        <f t="array" ref="C897">IFERROR(INDEX('03.Muestra'!$F$8:$F$42,SMALL(IF("Página Web"='03.Muestra'!$D$8:$D$42,ROW('03.Muestra'!$F$8:$F$42)-MIN(ROW('03.Muestra'!$D$8:$D$42))+1,""),ROW()-892)),"")</f>
        <v>https://www.comunidad.madrid/portal-lector/catalogos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ACTIVIDADES</v>
      </c>
      <c r="C898" s="85" t="str" cm="1">
        <f t="array" ref="C898">IFERROR(INDEX('03.Muestra'!$F$8:$F$42,SMALL(IF("Página Web"='03.Muestra'!$D$8:$D$42,ROW('03.Muestra'!$F$8:$F$42)-MIN(ROW('03.Muestra'!$D$8:$D$42))+1,""),ROW()-892)),"")</f>
        <v>https://www.comunidad.madrid/portal-lector/actividades</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RESULTADOS BÚSQUEDA</v>
      </c>
      <c r="C899" s="85" t="str" cm="1">
        <f t="array" ref="C899">IFERROR(INDEX('03.Muestra'!$F$8:$F$42,SMALL(IF("Página Web"='03.Muestra'!$D$8:$D$42,ROW('03.Muestra'!$F$8:$F$42)-MIN(ROW('03.Muestra'!$D$8:$D$42))+1,""),ROW()-892)),"")</f>
        <v>https://www.comunidad.madrid/portal-lector/comunicacion/actividades?busqueda=Biblioteca%20Regional%20de%20Madrid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AVISO LEGAL</v>
      </c>
      <c r="C900" s="85" t="str" cm="1">
        <f t="array" ref="C900">IFERROR(INDEX('03.Muestra'!$F$8:$F$42,SMALL(IF("Página Web"='03.Muestra'!$D$8:$D$42,ROW('03.Muestra'!$F$8:$F$42)-MIN(ROW('03.Muestra'!$D$8:$D$42))+1,""),ROW()-892)),"")</f>
        <v>https://www.comunidad.madrid/portal-lector/sitemap</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MAPA WEB</v>
      </c>
      <c r="C901" s="85" t="str" cm="1">
        <f t="array" ref="C901">IFERROR(INDEX('03.Muestra'!$F$8:$F$42,SMALL(IF("Página Web"='03.Muestra'!$D$8:$D$42,ROW('03.Muestra'!$F$8:$F$42)-MIN(ROW('03.Muestra'!$D$8:$D$42))+1,""),ROW()-892)),"")</f>
        <v>https://www.comunidad.madrid/portal-lector/sitemap</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ACCESIBILIDAD</v>
      </c>
      <c r="C902" s="85" t="str" cm="1">
        <f t="array" ref="C902">IFERROR(INDEX('03.Muestra'!$F$8:$F$42,SMALL(IF("Página Web"='03.Muestra'!$D$8:$D$42,ROW('03.Muestra'!$F$8:$F$42)-MIN(ROW('03.Muestra'!$D$8:$D$42))+1,""),ROW()-892)),"")</f>
        <v>https://www.comunidad.madrid/portal-lector/accesibilidad</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ref="D903:D927" si="47">IF(AND(B903&lt;&gt;"",C903&lt;&gt;""),"N/T","")</f>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https://www.comunidad.madrid/portal-lector/</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AREA-USUARIO</v>
      </c>
      <c r="C932" s="85" t="str" cm="1">
        <f t="array" ref="C932">IFERROR(INDEX('03.Muestra'!$F$8:$F$42,SMALL(IF("Página Web"='03.Muestra'!$D$8:$D$42,ROW('03.Muestra'!$F$8:$F$42)-MIN(ROW('03.Muestra'!$D$8:$D$42))+1,""),ROW()-930)),"")</f>
        <v>https://www.comunidad.madrid/portal-lector/area-usuario</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CARNE</v>
      </c>
      <c r="C933" s="85" t="str" cm="1">
        <f t="array" ref="C933">IFERROR(INDEX('03.Muestra'!$F$8:$F$42,SMALL(IF("Página Web"='03.Muestra'!$D$8:$D$42,ROW('03.Muestra'!$F$8:$F$42)-MIN(ROW('03.Muestra'!$D$8:$D$42))+1,""),ROW()-930)),"")</f>
        <v>https://www.comunidad.madrid/portal-lector/solicita-tu-carne</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SERVICIOS</v>
      </c>
      <c r="C934" s="85" t="str" cm="1">
        <f t="array" ref="C934">IFERROR(INDEX('03.Muestra'!$F$8:$F$42,SMALL(IF("Página Web"='03.Muestra'!$D$8:$D$42,ROW('03.Muestra'!$F$8:$F$42)-MIN(ROW('03.Muestra'!$D$8:$D$42))+1,""),ROW()-930)),"")</f>
        <v>https://www.comunidad.madrid/portal-lector/servicios</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CATÁLOGOS</v>
      </c>
      <c r="C935" s="85" t="str" cm="1">
        <f t="array" ref="C935">IFERROR(INDEX('03.Muestra'!$F$8:$F$42,SMALL(IF("Página Web"='03.Muestra'!$D$8:$D$42,ROW('03.Muestra'!$F$8:$F$42)-MIN(ROW('03.Muestra'!$D$8:$D$42))+1,""),ROW()-930)),"")</f>
        <v>https://www.comunidad.madrid/portal-lector/catalogos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ACTIVIDADES</v>
      </c>
      <c r="C936" s="85" t="str" cm="1">
        <f t="array" ref="C936">IFERROR(INDEX('03.Muestra'!$F$8:$F$42,SMALL(IF("Página Web"='03.Muestra'!$D$8:$D$42,ROW('03.Muestra'!$F$8:$F$42)-MIN(ROW('03.Muestra'!$D$8:$D$42))+1,""),ROW()-930)),"")</f>
        <v>https://www.comunidad.madrid/portal-lector/actividades</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RESULTADOS BÚSQUEDA</v>
      </c>
      <c r="C937" s="85" t="str" cm="1">
        <f t="array" ref="C937">IFERROR(INDEX('03.Muestra'!$F$8:$F$42,SMALL(IF("Página Web"='03.Muestra'!$D$8:$D$42,ROW('03.Muestra'!$F$8:$F$42)-MIN(ROW('03.Muestra'!$D$8:$D$42))+1,""),ROW()-930)),"")</f>
        <v>https://www.comunidad.madrid/portal-lector/comunicacion/actividades?busqueda=Biblioteca%20Regional%20de%20Madrid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AVISO LEGAL</v>
      </c>
      <c r="C938" s="85" t="str" cm="1">
        <f t="array" ref="C938">IFERROR(INDEX('03.Muestra'!$F$8:$F$42,SMALL(IF("Página Web"='03.Muestra'!$D$8:$D$42,ROW('03.Muestra'!$F$8:$F$42)-MIN(ROW('03.Muestra'!$D$8:$D$42))+1,""),ROW()-930)),"")</f>
        <v>https://www.comunidad.madrid/portal-lector/sitemap</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MAPA WEB</v>
      </c>
      <c r="C939" s="85" t="str" cm="1">
        <f t="array" ref="C939">IFERROR(INDEX('03.Muestra'!$F$8:$F$42,SMALL(IF("Página Web"='03.Muestra'!$D$8:$D$42,ROW('03.Muestra'!$F$8:$F$42)-MIN(ROW('03.Muestra'!$D$8:$D$42))+1,""),ROW()-930)),"")</f>
        <v>https://www.comunidad.madrid/portal-lector/sitemap</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ACCESIBILIDAD</v>
      </c>
      <c r="C940" s="85" t="str" cm="1">
        <f t="array" ref="C940">IFERROR(INDEX('03.Muestra'!$F$8:$F$42,SMALL(IF("Página Web"='03.Muestra'!$D$8:$D$42,ROW('03.Muestra'!$F$8:$F$42)-MIN(ROW('03.Muestra'!$D$8:$D$42))+1,""),ROW()-930)),"")</f>
        <v>https://www.comunidad.madrid/portal-lector/accesibilidad</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ref="D941:D965" si="49">IF(AND(B941&lt;&gt;"",C941&lt;&gt;""),"N/T","")</f>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https://www.comunidad.madrid/portal-lector/</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AREA-USUARIO</v>
      </c>
      <c r="C970" s="85" t="str" cm="1">
        <f t="array" ref="C970">IFERROR(INDEX('03.Muestra'!$F$8:$F$42,SMALL(IF("Página Web"='03.Muestra'!$D$8:$D$42,ROW('03.Muestra'!$F$8:$F$42)-MIN(ROW('03.Muestra'!$D$8:$D$42))+1,""),ROW()-968)),"")</f>
        <v>https://www.comunidad.madrid/portal-lector/area-usuario</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CARNE</v>
      </c>
      <c r="C971" s="85" t="str" cm="1">
        <f t="array" ref="C971">IFERROR(INDEX('03.Muestra'!$F$8:$F$42,SMALL(IF("Página Web"='03.Muestra'!$D$8:$D$42,ROW('03.Muestra'!$F$8:$F$42)-MIN(ROW('03.Muestra'!$D$8:$D$42))+1,""),ROW()-968)),"")</f>
        <v>https://www.comunidad.madrid/portal-lector/solicita-tu-carne</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SERVICIOS</v>
      </c>
      <c r="C972" s="85" t="str" cm="1">
        <f t="array" ref="C972">IFERROR(INDEX('03.Muestra'!$F$8:$F$42,SMALL(IF("Página Web"='03.Muestra'!$D$8:$D$42,ROW('03.Muestra'!$F$8:$F$42)-MIN(ROW('03.Muestra'!$D$8:$D$42))+1,""),ROW()-968)),"")</f>
        <v>https://www.comunidad.madrid/portal-lector/servicios</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CATÁLOGOS</v>
      </c>
      <c r="C973" s="85" t="str" cm="1">
        <f t="array" ref="C973">IFERROR(INDEX('03.Muestra'!$F$8:$F$42,SMALL(IF("Página Web"='03.Muestra'!$D$8:$D$42,ROW('03.Muestra'!$F$8:$F$42)-MIN(ROW('03.Muestra'!$D$8:$D$42))+1,""),ROW()-968)),"")</f>
        <v>https://www.comunidad.madrid/portal-lector/catalogos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ACTIVIDADES</v>
      </c>
      <c r="C974" s="85" t="str" cm="1">
        <f t="array" ref="C974">IFERROR(INDEX('03.Muestra'!$F$8:$F$42,SMALL(IF("Página Web"='03.Muestra'!$D$8:$D$42,ROW('03.Muestra'!$F$8:$F$42)-MIN(ROW('03.Muestra'!$D$8:$D$42))+1,""),ROW()-968)),"")</f>
        <v>https://www.comunidad.madrid/portal-lector/actividades</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RESULTADOS BÚSQUEDA</v>
      </c>
      <c r="C975" s="85" t="str" cm="1">
        <f t="array" ref="C975">IFERROR(INDEX('03.Muestra'!$F$8:$F$42,SMALL(IF("Página Web"='03.Muestra'!$D$8:$D$42,ROW('03.Muestra'!$F$8:$F$42)-MIN(ROW('03.Muestra'!$D$8:$D$42))+1,""),ROW()-968)),"")</f>
        <v>https://www.comunidad.madrid/portal-lector/comunicacion/actividades?busqueda=Biblioteca%20Regional%20de%20Madrid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AVISO LEGAL</v>
      </c>
      <c r="C976" s="85" t="str" cm="1">
        <f t="array" ref="C976">IFERROR(INDEX('03.Muestra'!$F$8:$F$42,SMALL(IF("Página Web"='03.Muestra'!$D$8:$D$42,ROW('03.Muestra'!$F$8:$F$42)-MIN(ROW('03.Muestra'!$D$8:$D$42))+1,""),ROW()-968)),"")</f>
        <v>https://www.comunidad.madrid/portal-lector/sitemap</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MAPA WEB</v>
      </c>
      <c r="C977" s="85" t="str" cm="1">
        <f t="array" ref="C977">IFERROR(INDEX('03.Muestra'!$F$8:$F$42,SMALL(IF("Página Web"='03.Muestra'!$D$8:$D$42,ROW('03.Muestra'!$F$8:$F$42)-MIN(ROW('03.Muestra'!$D$8:$D$42))+1,""),ROW()-968)),"")</f>
        <v>https://www.comunidad.madrid/portal-lector/sitemap</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ACCESIBILIDAD</v>
      </c>
      <c r="C978" s="85" t="str" cm="1">
        <f t="array" ref="C978">IFERROR(INDEX('03.Muestra'!$F$8:$F$42,SMALL(IF("Página Web"='03.Muestra'!$D$8:$D$42,ROW('03.Muestra'!$F$8:$F$42)-MIN(ROW('03.Muestra'!$D$8:$D$42))+1,""),ROW()-968)),"")</f>
        <v>https://www.comunidad.madrid/portal-lector/accesibilidad</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ref="D979:D1003" si="51">IF(AND(B979&lt;&gt;"",C979&lt;&gt;""),"N/T","")</f>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https://www.comunidad.madrid/portal-lector/</v>
      </c>
      <c r="D1007" s="99" t="s">
        <v>94</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AREA-USUARIO</v>
      </c>
      <c r="C1008" s="85" t="str" cm="1">
        <f t="array" ref="C1008">IFERROR(INDEX('03.Muestra'!$F$8:$F$42,SMALL(IF("Página Web"='03.Muestra'!$D$8:$D$42,ROW('03.Muestra'!$F$8:$F$42)-MIN(ROW('03.Muestra'!$D$8:$D$42))+1,""),ROW()-1006)),"")</f>
        <v>https://www.comunidad.madrid/portal-lector/area-usuario</v>
      </c>
      <c r="D1008" s="99" t="s">
        <v>94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10</v>
      </c>
      <c r="J1008" s="91">
        <f ca="1">COUNTIF($D1007:INDIRECT("$D" &amp;  SUM(ROW()-1,'03.Muestra'!$D$45)-1),J1007)</f>
        <v>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CARNE</v>
      </c>
      <c r="C1009" s="85" t="str" cm="1">
        <f t="array" ref="C1009">IFERROR(INDEX('03.Muestra'!$F$8:$F$42,SMALL(IF("Página Web"='03.Muestra'!$D$8:$D$42,ROW('03.Muestra'!$F$8:$F$42)-MIN(ROW('03.Muestra'!$D$8:$D$42))+1,""),ROW()-1006)),"")</f>
        <v>https://www.comunidad.madrid/portal-lector/solicita-tu-carne</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SERVICIOS</v>
      </c>
      <c r="C1010" s="85" t="str" cm="1">
        <f t="array" ref="C1010">IFERROR(INDEX('03.Muestra'!$F$8:$F$42,SMALL(IF("Página Web"='03.Muestra'!$D$8:$D$42,ROW('03.Muestra'!$F$8:$F$42)-MIN(ROW('03.Muestra'!$D$8:$D$42))+1,""),ROW()-1006)),"")</f>
        <v>https://www.comunidad.madrid/portal-lector/servicios</v>
      </c>
      <c r="D1010" s="99" t="s">
        <v>94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CATÁLOGOS</v>
      </c>
      <c r="C1011" s="85" t="str" cm="1">
        <f t="array" ref="C1011">IFERROR(INDEX('03.Muestra'!$F$8:$F$42,SMALL(IF("Página Web"='03.Muestra'!$D$8:$D$42,ROW('03.Muestra'!$F$8:$F$42)-MIN(ROW('03.Muestra'!$D$8:$D$42))+1,""),ROW()-1006)),"")</f>
        <v>https://www.comunidad.madrid/portal-lector/catalogos</v>
      </c>
      <c r="D1011" s="99" t="s">
        <v>94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ACTIVIDADES</v>
      </c>
      <c r="C1012" s="85" t="str" cm="1">
        <f t="array" ref="C1012">IFERROR(INDEX('03.Muestra'!$F$8:$F$42,SMALL(IF("Página Web"='03.Muestra'!$D$8:$D$42,ROW('03.Muestra'!$F$8:$F$42)-MIN(ROW('03.Muestra'!$D$8:$D$42))+1,""),ROW()-1006)),"")</f>
        <v>https://www.comunidad.madrid/portal-lector/actividades</v>
      </c>
      <c r="D1012" s="99" t="s">
        <v>94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RESULTADOS BÚSQUEDA</v>
      </c>
      <c r="C1013" s="85" t="str" cm="1">
        <f t="array" ref="C1013">IFERROR(INDEX('03.Muestra'!$F$8:$F$42,SMALL(IF("Página Web"='03.Muestra'!$D$8:$D$42,ROW('03.Muestra'!$F$8:$F$42)-MIN(ROW('03.Muestra'!$D$8:$D$42))+1,""),ROW()-1006)),"")</f>
        <v>https://www.comunidad.madrid/portal-lector/comunicacion/actividades?busqueda=Biblioteca%20Regional%20de%20Madrid</v>
      </c>
      <c r="D1013" s="99" t="s">
        <v>94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AVISO LEGAL</v>
      </c>
      <c r="C1014" s="85" t="str" cm="1">
        <f t="array" ref="C1014">IFERROR(INDEX('03.Muestra'!$F$8:$F$42,SMALL(IF("Página Web"='03.Muestra'!$D$8:$D$42,ROW('03.Muestra'!$F$8:$F$42)-MIN(ROW('03.Muestra'!$D$8:$D$42))+1,""),ROW()-1006)),"")</f>
        <v>https://www.comunidad.madrid/portal-lector/sitemap</v>
      </c>
      <c r="D1014" s="99" t="s">
        <v>94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MAPA WEB</v>
      </c>
      <c r="C1015" s="85" t="str" cm="1">
        <f t="array" ref="C1015">IFERROR(INDEX('03.Muestra'!$F$8:$F$42,SMALL(IF("Página Web"='03.Muestra'!$D$8:$D$42,ROW('03.Muestra'!$F$8:$F$42)-MIN(ROW('03.Muestra'!$D$8:$D$42))+1,""),ROW()-1006)),"")</f>
        <v>https://www.comunidad.madrid/portal-lector/sitemap</v>
      </c>
      <c r="D1015" s="99" t="s">
        <v>94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ACCESIBILIDAD</v>
      </c>
      <c r="C1016" s="85" t="str" cm="1">
        <f t="array" ref="C1016">IFERROR(INDEX('03.Muestra'!$F$8:$F$42,SMALL(IF("Página Web"='03.Muestra'!$D$8:$D$42,ROW('03.Muestra'!$F$8:$F$42)-MIN(ROW('03.Muestra'!$D$8:$D$42))+1,""),ROW()-1006)),"")</f>
        <v>https://www.comunidad.madrid/portal-lector/accesibilidad</v>
      </c>
      <c r="D1016" s="99" t="s">
        <v>94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ref="D1017:D1041" si="53">IF(AND(B1017&lt;&gt;"",C1017&lt;&gt;""),"N/T","")</f>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https://www.comunidad.madrid/portal-lector/</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AREA-USUARIO</v>
      </c>
      <c r="C1046" s="85" t="str" cm="1">
        <f t="array" ref="C1046">IFERROR(INDEX('03.Muestra'!$F$8:$F$42,SMALL(IF("Página Web"='03.Muestra'!$D$8:$D$42,ROW('03.Muestra'!$F$8:$F$42)-MIN(ROW('03.Muestra'!$D$8:$D$42))+1,""),ROW()-1044)),"")</f>
        <v>https://www.comunidad.madrid/portal-lector/area-usuario</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v>
      </c>
      <c r="J1046" s="91">
        <f ca="1">COUNTIF($D1045:INDIRECT("$D" &amp;  SUM(ROW()-1,'03.Muestra'!$D$45)-1),J1045)</f>
        <v>8</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CARNE</v>
      </c>
      <c r="C1047" s="85" t="str" cm="1">
        <f t="array" ref="C1047">IFERROR(INDEX('03.Muestra'!$F$8:$F$42,SMALL(IF("Página Web"='03.Muestra'!$D$8:$D$42,ROW('03.Muestra'!$F$8:$F$42)-MIN(ROW('03.Muestra'!$D$8:$D$42))+1,""),ROW()-1044)),"")</f>
        <v>https://www.comunidad.madrid/portal-lector/solicita-tu-carne</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SERVICIOS</v>
      </c>
      <c r="C1048" s="85" t="str" cm="1">
        <f t="array" ref="C1048">IFERROR(INDEX('03.Muestra'!$F$8:$F$42,SMALL(IF("Página Web"='03.Muestra'!$D$8:$D$42,ROW('03.Muestra'!$F$8:$F$42)-MIN(ROW('03.Muestra'!$D$8:$D$42))+1,""),ROW()-1044)),"")</f>
        <v>https://www.comunidad.madrid/portal-lector/servicios</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CATÁLOGOS</v>
      </c>
      <c r="C1049" s="85" t="str" cm="1">
        <f t="array" ref="C1049">IFERROR(INDEX('03.Muestra'!$F$8:$F$42,SMALL(IF("Página Web"='03.Muestra'!$D$8:$D$42,ROW('03.Muestra'!$F$8:$F$42)-MIN(ROW('03.Muestra'!$D$8:$D$42))+1,""),ROW()-1044)),"")</f>
        <v>https://www.comunidad.madrid/portal-lector/catalogos</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ACTIVIDADES</v>
      </c>
      <c r="C1050" s="85" t="str" cm="1">
        <f t="array" ref="C1050">IFERROR(INDEX('03.Muestra'!$F$8:$F$42,SMALL(IF("Página Web"='03.Muestra'!$D$8:$D$42,ROW('03.Muestra'!$F$8:$F$42)-MIN(ROW('03.Muestra'!$D$8:$D$42))+1,""),ROW()-1044)),"")</f>
        <v>https://www.comunidad.madrid/portal-lector/actividades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RESULTADOS BÚSQUEDA</v>
      </c>
      <c r="C1051" s="85" t="str" cm="1">
        <f t="array" ref="C1051">IFERROR(INDEX('03.Muestra'!$F$8:$F$42,SMALL(IF("Página Web"='03.Muestra'!$D$8:$D$42,ROW('03.Muestra'!$F$8:$F$42)-MIN(ROW('03.Muestra'!$D$8:$D$42))+1,""),ROW()-1044)),"")</f>
        <v>https://www.comunidad.madrid/portal-lector/comunicacion/actividades?busqueda=Biblioteca%20Regional%20de%20Madrid</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AVISO LEGAL</v>
      </c>
      <c r="C1052" s="85" t="str" cm="1">
        <f t="array" ref="C1052">IFERROR(INDEX('03.Muestra'!$F$8:$F$42,SMALL(IF("Página Web"='03.Muestra'!$D$8:$D$42,ROW('03.Muestra'!$F$8:$F$42)-MIN(ROW('03.Muestra'!$D$8:$D$42))+1,""),ROW()-1044)),"")</f>
        <v>https://www.comunidad.madrid/portal-lector/sitemap</v>
      </c>
      <c r="D1052" s="99" t="s">
        <v>92</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MAPA WEB</v>
      </c>
      <c r="C1053" s="85" t="str" cm="1">
        <f t="array" ref="C1053">IFERROR(INDEX('03.Muestra'!$F$8:$F$42,SMALL(IF("Página Web"='03.Muestra'!$D$8:$D$42,ROW('03.Muestra'!$F$8:$F$42)-MIN(ROW('03.Muestra'!$D$8:$D$42))+1,""),ROW()-1044)),"")</f>
        <v>https://www.comunidad.madrid/portal-lector/sitemap</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ACCESIBILIDAD</v>
      </c>
      <c r="C1054" s="85" t="str" cm="1">
        <f t="array" ref="C1054">IFERROR(INDEX('03.Muestra'!$F$8:$F$42,SMALL(IF("Página Web"='03.Muestra'!$D$8:$D$42,ROW('03.Muestra'!$F$8:$F$42)-MIN(ROW('03.Muestra'!$D$8:$D$42))+1,""),ROW()-1044)),"")</f>
        <v>https://www.comunidad.madrid/portal-lector/accesibilidad</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ref="D1055:D1079" si="55">IF(AND(B1055&lt;&gt;"",C1055&lt;&gt;""),"N/T","")</f>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https://www.comunidad.madrid/portal-lector/</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AREA-USUARIO</v>
      </c>
      <c r="C1084" s="85" t="str" cm="1">
        <f t="array" ref="C1084">IFERROR(INDEX('03.Muestra'!$F$8:$F$42,SMALL(IF("Página Web"='03.Muestra'!$D$8:$D$42,ROW('03.Muestra'!$F$8:$F$42)-MIN(ROW('03.Muestra'!$D$8:$D$42))+1,""),ROW()-1082)),"")</f>
        <v>https://www.comunidad.madrid/portal-lector/area-usuario</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CARNE</v>
      </c>
      <c r="C1085" s="85" t="str" cm="1">
        <f t="array" ref="C1085">IFERROR(INDEX('03.Muestra'!$F$8:$F$42,SMALL(IF("Página Web"='03.Muestra'!$D$8:$D$42,ROW('03.Muestra'!$F$8:$F$42)-MIN(ROW('03.Muestra'!$D$8:$D$42))+1,""),ROW()-1082)),"")</f>
        <v>https://www.comunidad.madrid/portal-lector/solicita-tu-carne</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SERVICIOS</v>
      </c>
      <c r="C1086" s="85" t="str" cm="1">
        <f t="array" ref="C1086">IFERROR(INDEX('03.Muestra'!$F$8:$F$42,SMALL(IF("Página Web"='03.Muestra'!$D$8:$D$42,ROW('03.Muestra'!$F$8:$F$42)-MIN(ROW('03.Muestra'!$D$8:$D$42))+1,""),ROW()-1082)),"")</f>
        <v>https://www.comunidad.madrid/portal-lector/servicios</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CATÁLOGOS</v>
      </c>
      <c r="C1087" s="85" t="str" cm="1">
        <f t="array" ref="C1087">IFERROR(INDEX('03.Muestra'!$F$8:$F$42,SMALL(IF("Página Web"='03.Muestra'!$D$8:$D$42,ROW('03.Muestra'!$F$8:$F$42)-MIN(ROW('03.Muestra'!$D$8:$D$42))+1,""),ROW()-1082)),"")</f>
        <v>https://www.comunidad.madrid/portal-lector/catalogos</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ACTIVIDADES</v>
      </c>
      <c r="C1088" s="85" t="str" cm="1">
        <f t="array" ref="C1088">IFERROR(INDEX('03.Muestra'!$F$8:$F$42,SMALL(IF("Página Web"='03.Muestra'!$D$8:$D$42,ROW('03.Muestra'!$F$8:$F$42)-MIN(ROW('03.Muestra'!$D$8:$D$42))+1,""),ROW()-1082)),"")</f>
        <v>https://www.comunidad.madrid/portal-lector/actividades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RESULTADOS BÚSQUEDA</v>
      </c>
      <c r="C1089" s="85" t="str" cm="1">
        <f t="array" ref="C1089">IFERROR(INDEX('03.Muestra'!$F$8:$F$42,SMALL(IF("Página Web"='03.Muestra'!$D$8:$D$42,ROW('03.Muestra'!$F$8:$F$42)-MIN(ROW('03.Muestra'!$D$8:$D$42))+1,""),ROW()-1082)),"")</f>
        <v>https://www.comunidad.madrid/portal-lector/comunicacion/actividades?busqueda=Biblioteca%20Regional%20de%20Madrid</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AVISO LEGAL</v>
      </c>
      <c r="C1090" s="85" t="str" cm="1">
        <f t="array" ref="C1090">IFERROR(INDEX('03.Muestra'!$F$8:$F$42,SMALL(IF("Página Web"='03.Muestra'!$D$8:$D$42,ROW('03.Muestra'!$F$8:$F$42)-MIN(ROW('03.Muestra'!$D$8:$D$42))+1,""),ROW()-1082)),"")</f>
        <v>https://www.comunidad.madrid/portal-lector/sitemap</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MAPA WEB</v>
      </c>
      <c r="C1091" s="85" t="str" cm="1">
        <f t="array" ref="C1091">IFERROR(INDEX('03.Muestra'!$F$8:$F$42,SMALL(IF("Página Web"='03.Muestra'!$D$8:$D$42,ROW('03.Muestra'!$F$8:$F$42)-MIN(ROW('03.Muestra'!$D$8:$D$42))+1,""),ROW()-1082)),"")</f>
        <v>https://www.comunidad.madrid/portal-lector/sitemap</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ACCESIBILIDAD</v>
      </c>
      <c r="C1092" s="85" t="str" cm="1">
        <f t="array" ref="C1092">IFERROR(INDEX('03.Muestra'!$F$8:$F$42,SMALL(IF("Página Web"='03.Muestra'!$D$8:$D$42,ROW('03.Muestra'!$F$8:$F$42)-MIN(ROW('03.Muestra'!$D$8:$D$42))+1,""),ROW()-1082)),"")</f>
        <v>https://www.comunidad.madrid/portal-lector/accesibilidad</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ref="D1093:D1117" si="57">IF(AND(B1093&lt;&gt;"",C1093&lt;&gt;""),"N/T","")</f>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https://www.comunidad.madrid/portal-lector/</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AREA-USUARIO</v>
      </c>
      <c r="C1122" s="85" t="str" cm="1">
        <f t="array" ref="C1122">IFERROR(INDEX('03.Muestra'!$F$8:$F$42,SMALL(IF("Página Web"='03.Muestra'!$D$8:$D$42,ROW('03.Muestra'!$F$8:$F$42)-MIN(ROW('03.Muestra'!$D$8:$D$42))+1,""),ROW()-1120)),"")</f>
        <v>https://www.comunidad.madrid/portal-lector/area-usuario</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CARNE</v>
      </c>
      <c r="C1123" s="85" t="str" cm="1">
        <f t="array" ref="C1123">IFERROR(INDEX('03.Muestra'!$F$8:$F$42,SMALL(IF("Página Web"='03.Muestra'!$D$8:$D$42,ROW('03.Muestra'!$F$8:$F$42)-MIN(ROW('03.Muestra'!$D$8:$D$42))+1,""),ROW()-1120)),"")</f>
        <v>https://www.comunidad.madrid/portal-lector/solicita-tu-carne</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SERVICIOS</v>
      </c>
      <c r="C1124" s="85" t="str" cm="1">
        <f t="array" ref="C1124">IFERROR(INDEX('03.Muestra'!$F$8:$F$42,SMALL(IF("Página Web"='03.Muestra'!$D$8:$D$42,ROW('03.Muestra'!$F$8:$F$42)-MIN(ROW('03.Muestra'!$D$8:$D$42))+1,""),ROW()-1120)),"")</f>
        <v>https://www.comunidad.madrid/portal-lector/servicios</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CATÁLOGOS</v>
      </c>
      <c r="C1125" s="85" t="str" cm="1">
        <f t="array" ref="C1125">IFERROR(INDEX('03.Muestra'!$F$8:$F$42,SMALL(IF("Página Web"='03.Muestra'!$D$8:$D$42,ROW('03.Muestra'!$F$8:$F$42)-MIN(ROW('03.Muestra'!$D$8:$D$42))+1,""),ROW()-1120)),"")</f>
        <v>https://www.comunidad.madrid/portal-lector/catalogos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ACTIVIDADES</v>
      </c>
      <c r="C1126" s="85" t="str" cm="1">
        <f t="array" ref="C1126">IFERROR(INDEX('03.Muestra'!$F$8:$F$42,SMALL(IF("Página Web"='03.Muestra'!$D$8:$D$42,ROW('03.Muestra'!$F$8:$F$42)-MIN(ROW('03.Muestra'!$D$8:$D$42))+1,""),ROW()-1120)),"")</f>
        <v>https://www.comunidad.madrid/portal-lector/actividades</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RESULTADOS BÚSQUEDA</v>
      </c>
      <c r="C1127" s="85" t="str" cm="1">
        <f t="array" ref="C1127">IFERROR(INDEX('03.Muestra'!$F$8:$F$42,SMALL(IF("Página Web"='03.Muestra'!$D$8:$D$42,ROW('03.Muestra'!$F$8:$F$42)-MIN(ROW('03.Muestra'!$D$8:$D$42))+1,""),ROW()-1120)),"")</f>
        <v>https://www.comunidad.madrid/portal-lector/comunicacion/actividades?busqueda=Biblioteca%20Regional%20de%20Madrid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AVISO LEGAL</v>
      </c>
      <c r="C1128" s="85" t="str" cm="1">
        <f t="array" ref="C1128">IFERROR(INDEX('03.Muestra'!$F$8:$F$42,SMALL(IF("Página Web"='03.Muestra'!$D$8:$D$42,ROW('03.Muestra'!$F$8:$F$42)-MIN(ROW('03.Muestra'!$D$8:$D$42))+1,""),ROW()-1120)),"")</f>
        <v>https://www.comunidad.madrid/portal-lector/sitemap</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MAPA WEB</v>
      </c>
      <c r="C1129" s="85" t="str" cm="1">
        <f t="array" ref="C1129">IFERROR(INDEX('03.Muestra'!$F$8:$F$42,SMALL(IF("Página Web"='03.Muestra'!$D$8:$D$42,ROW('03.Muestra'!$F$8:$F$42)-MIN(ROW('03.Muestra'!$D$8:$D$42))+1,""),ROW()-1120)),"")</f>
        <v>https://www.comunidad.madrid/portal-lector/sitemap</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ACCESIBILIDAD</v>
      </c>
      <c r="C1130" s="85" t="str" cm="1">
        <f t="array" ref="C1130">IFERROR(INDEX('03.Muestra'!$F$8:$F$42,SMALL(IF("Página Web"='03.Muestra'!$D$8:$D$42,ROW('03.Muestra'!$F$8:$F$42)-MIN(ROW('03.Muestra'!$D$8:$D$42))+1,""),ROW()-1120)),"")</f>
        <v>https://www.comunidad.madrid/portal-lector/accesibilidad</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ref="D1131:D1155" si="59">IF(AND(B1131&lt;&gt;"",C1131&lt;&gt;""),"N/T","")</f>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https://www.comunidad.madrid/portal-lector/</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AREA-USUARIO</v>
      </c>
      <c r="C1160" s="85" t="str" cm="1">
        <f t="array" ref="C1160">IFERROR(INDEX('03.Muestra'!$F$8:$F$42,SMALL(IF("Página Web"='03.Muestra'!$D$8:$D$42,ROW('03.Muestra'!$F$8:$F$42)-MIN(ROW('03.Muestra'!$D$8:$D$42))+1,""),ROW()-1158)),"")</f>
        <v>https://www.comunidad.madrid/portal-lector/area-usuario</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CARNE</v>
      </c>
      <c r="C1161" s="85" t="str" cm="1">
        <f t="array" ref="C1161">IFERROR(INDEX('03.Muestra'!$F$8:$F$42,SMALL(IF("Página Web"='03.Muestra'!$D$8:$D$42,ROW('03.Muestra'!$F$8:$F$42)-MIN(ROW('03.Muestra'!$D$8:$D$42))+1,""),ROW()-1158)),"")</f>
        <v>https://www.comunidad.madrid/portal-lector/solicita-tu-carne</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SERVICIOS</v>
      </c>
      <c r="C1162" s="85" t="str" cm="1">
        <f t="array" ref="C1162">IFERROR(INDEX('03.Muestra'!$F$8:$F$42,SMALL(IF("Página Web"='03.Muestra'!$D$8:$D$42,ROW('03.Muestra'!$F$8:$F$42)-MIN(ROW('03.Muestra'!$D$8:$D$42))+1,""),ROW()-1158)),"")</f>
        <v>https://www.comunidad.madrid/portal-lector/servicios</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CATÁLOGOS</v>
      </c>
      <c r="C1163" s="85" t="str" cm="1">
        <f t="array" ref="C1163">IFERROR(INDEX('03.Muestra'!$F$8:$F$42,SMALL(IF("Página Web"='03.Muestra'!$D$8:$D$42,ROW('03.Muestra'!$F$8:$F$42)-MIN(ROW('03.Muestra'!$D$8:$D$42))+1,""),ROW()-1158)),"")</f>
        <v>https://www.comunidad.madrid/portal-lector/catalogos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ACTIVIDADES</v>
      </c>
      <c r="C1164" s="85" t="str" cm="1">
        <f t="array" ref="C1164">IFERROR(INDEX('03.Muestra'!$F$8:$F$42,SMALL(IF("Página Web"='03.Muestra'!$D$8:$D$42,ROW('03.Muestra'!$F$8:$F$42)-MIN(ROW('03.Muestra'!$D$8:$D$42))+1,""),ROW()-1158)),"")</f>
        <v>https://www.comunidad.madrid/portal-lector/actividades</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RESULTADOS BÚSQUEDA</v>
      </c>
      <c r="C1165" s="85" t="str" cm="1">
        <f t="array" ref="C1165">IFERROR(INDEX('03.Muestra'!$F$8:$F$42,SMALL(IF("Página Web"='03.Muestra'!$D$8:$D$42,ROW('03.Muestra'!$F$8:$F$42)-MIN(ROW('03.Muestra'!$D$8:$D$42))+1,""),ROW()-1158)),"")</f>
        <v>https://www.comunidad.madrid/portal-lector/comunicacion/actividades?busqueda=Biblioteca%20Regional%20de%20Madrid</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AVISO LEGAL</v>
      </c>
      <c r="C1166" s="85" t="str" cm="1">
        <f t="array" ref="C1166">IFERROR(INDEX('03.Muestra'!$F$8:$F$42,SMALL(IF("Página Web"='03.Muestra'!$D$8:$D$42,ROW('03.Muestra'!$F$8:$F$42)-MIN(ROW('03.Muestra'!$D$8:$D$42))+1,""),ROW()-1158)),"")</f>
        <v>https://www.comunidad.madrid/portal-lector/sitemap</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MAPA WEB</v>
      </c>
      <c r="C1167" s="85" t="str" cm="1">
        <f t="array" ref="C1167">IFERROR(INDEX('03.Muestra'!$F$8:$F$42,SMALL(IF("Página Web"='03.Muestra'!$D$8:$D$42,ROW('03.Muestra'!$F$8:$F$42)-MIN(ROW('03.Muestra'!$D$8:$D$42))+1,""),ROW()-1158)),"")</f>
        <v>https://www.comunidad.madrid/portal-lector/sitemap</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ACCESIBILIDAD</v>
      </c>
      <c r="C1168" s="85" t="str" cm="1">
        <f t="array" ref="C1168">IFERROR(INDEX('03.Muestra'!$F$8:$F$42,SMALL(IF("Página Web"='03.Muestra'!$D$8:$D$42,ROW('03.Muestra'!$F$8:$F$42)-MIN(ROW('03.Muestra'!$D$8:$D$42))+1,""),ROW()-1158)),"")</f>
        <v>https://www.comunidad.madrid/portal-lector/accesibilidad</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ref="D1169:D1193" si="61">IF(AND(B1169&lt;&gt;"",C1169&lt;&gt;""),"N/T","")</f>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https://www.comunidad.madrid/portal-lector/</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AREA-USUARIO</v>
      </c>
      <c r="C1198" s="85" t="str" cm="1">
        <f t="array" ref="C1198">IFERROR(INDEX('03.Muestra'!$F$8:$F$42,SMALL(IF("Página Web"='03.Muestra'!$D$8:$D$42,ROW('03.Muestra'!$F$8:$F$42)-MIN(ROW('03.Muestra'!$D$8:$D$42))+1,""),ROW()-1196)),"")</f>
        <v>https://www.comunidad.madrid/portal-lector/area-usuario</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CARNE</v>
      </c>
      <c r="C1199" s="85" t="str" cm="1">
        <f t="array" ref="C1199">IFERROR(INDEX('03.Muestra'!$F$8:$F$42,SMALL(IF("Página Web"='03.Muestra'!$D$8:$D$42,ROW('03.Muestra'!$F$8:$F$42)-MIN(ROW('03.Muestra'!$D$8:$D$42))+1,""),ROW()-1196)),"")</f>
        <v>https://www.comunidad.madrid/portal-lector/solicita-tu-carne</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SERVICIOS</v>
      </c>
      <c r="C1200" s="85" t="str" cm="1">
        <f t="array" ref="C1200">IFERROR(INDEX('03.Muestra'!$F$8:$F$42,SMALL(IF("Página Web"='03.Muestra'!$D$8:$D$42,ROW('03.Muestra'!$F$8:$F$42)-MIN(ROW('03.Muestra'!$D$8:$D$42))+1,""),ROW()-1196)),"")</f>
        <v>https://www.comunidad.madrid/portal-lector/servicios</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CATÁLOGOS</v>
      </c>
      <c r="C1201" s="85" t="str" cm="1">
        <f t="array" ref="C1201">IFERROR(INDEX('03.Muestra'!$F$8:$F$42,SMALL(IF("Página Web"='03.Muestra'!$D$8:$D$42,ROW('03.Muestra'!$F$8:$F$42)-MIN(ROW('03.Muestra'!$D$8:$D$42))+1,""),ROW()-1196)),"")</f>
        <v>https://www.comunidad.madrid/portal-lector/catalogos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ACTIVIDADES</v>
      </c>
      <c r="C1202" s="85" t="str" cm="1">
        <f t="array" ref="C1202">IFERROR(INDEX('03.Muestra'!$F$8:$F$42,SMALL(IF("Página Web"='03.Muestra'!$D$8:$D$42,ROW('03.Muestra'!$F$8:$F$42)-MIN(ROW('03.Muestra'!$D$8:$D$42))+1,""),ROW()-1196)),"")</f>
        <v>https://www.comunidad.madrid/portal-lector/actividades</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RESULTADOS BÚSQUEDA</v>
      </c>
      <c r="C1203" s="85" t="str" cm="1">
        <f t="array" ref="C1203">IFERROR(INDEX('03.Muestra'!$F$8:$F$42,SMALL(IF("Página Web"='03.Muestra'!$D$8:$D$42,ROW('03.Muestra'!$F$8:$F$42)-MIN(ROW('03.Muestra'!$D$8:$D$42))+1,""),ROW()-1196)),"")</f>
        <v>https://www.comunidad.madrid/portal-lector/comunicacion/actividades?busqueda=Biblioteca%20Regional%20de%20Madrid</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AVISO LEGAL</v>
      </c>
      <c r="C1204" s="85" t="str" cm="1">
        <f t="array" ref="C1204">IFERROR(INDEX('03.Muestra'!$F$8:$F$42,SMALL(IF("Página Web"='03.Muestra'!$D$8:$D$42,ROW('03.Muestra'!$F$8:$F$42)-MIN(ROW('03.Muestra'!$D$8:$D$42))+1,""),ROW()-1196)),"")</f>
        <v>https://www.comunidad.madrid/portal-lector/sitemap</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MAPA WEB</v>
      </c>
      <c r="C1205" s="85" t="str" cm="1">
        <f t="array" ref="C1205">IFERROR(INDEX('03.Muestra'!$F$8:$F$42,SMALL(IF("Página Web"='03.Muestra'!$D$8:$D$42,ROW('03.Muestra'!$F$8:$F$42)-MIN(ROW('03.Muestra'!$D$8:$D$42))+1,""),ROW()-1196)),"")</f>
        <v>https://www.comunidad.madrid/portal-lector/sitemap</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ACCESIBILIDAD</v>
      </c>
      <c r="C1206" s="85" t="str" cm="1">
        <f t="array" ref="C1206">IFERROR(INDEX('03.Muestra'!$F$8:$F$42,SMALL(IF("Página Web"='03.Muestra'!$D$8:$D$42,ROW('03.Muestra'!$F$8:$F$42)-MIN(ROW('03.Muestra'!$D$8:$D$42))+1,""),ROW()-1196)),"")</f>
        <v>https://www.comunidad.madrid/portal-lector/accesibilidad</v>
      </c>
      <c r="D1206" s="99" t="s">
        <v>94</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ref="D1207:D1231" si="63">IF(AND(B1207&lt;&gt;"",C1207&lt;&gt;""),"N/T","")</f>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https://www.comunidad.madrid/portal-lector/</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AREA-USUARIO</v>
      </c>
      <c r="C1236" s="85" t="str" cm="1">
        <f t="array" ref="C1236">IFERROR(INDEX('03.Muestra'!$F$8:$F$42,SMALL(IF("Página Web"='03.Muestra'!$D$8:$D$42,ROW('03.Muestra'!$F$8:$F$42)-MIN(ROW('03.Muestra'!$D$8:$D$42))+1,""),ROW()-1234)),"")</f>
        <v>https://www.comunidad.madrid/portal-lector/area-usuario</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CARNE</v>
      </c>
      <c r="C1237" s="85" t="str" cm="1">
        <f t="array" ref="C1237">IFERROR(INDEX('03.Muestra'!$F$8:$F$42,SMALL(IF("Página Web"='03.Muestra'!$D$8:$D$42,ROW('03.Muestra'!$F$8:$F$42)-MIN(ROW('03.Muestra'!$D$8:$D$42))+1,""),ROW()-1234)),"")</f>
        <v>https://www.comunidad.madrid/portal-lector/solicita-tu-carne</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SERVICIOS</v>
      </c>
      <c r="C1238" s="85" t="str" cm="1">
        <f t="array" ref="C1238">IFERROR(INDEX('03.Muestra'!$F$8:$F$42,SMALL(IF("Página Web"='03.Muestra'!$D$8:$D$42,ROW('03.Muestra'!$F$8:$F$42)-MIN(ROW('03.Muestra'!$D$8:$D$42))+1,""),ROW()-1234)),"")</f>
        <v>https://www.comunidad.madrid/portal-lector/servicios</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CATÁLOGOS</v>
      </c>
      <c r="C1239" s="85" t="str" cm="1">
        <f t="array" ref="C1239">IFERROR(INDEX('03.Muestra'!$F$8:$F$42,SMALL(IF("Página Web"='03.Muestra'!$D$8:$D$42,ROW('03.Muestra'!$F$8:$F$42)-MIN(ROW('03.Muestra'!$D$8:$D$42))+1,""),ROW()-1234)),"")</f>
        <v>https://www.comunidad.madrid/portal-lector/catalogos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ACTIVIDADES</v>
      </c>
      <c r="C1240" s="85" t="str" cm="1">
        <f t="array" ref="C1240">IFERROR(INDEX('03.Muestra'!$F$8:$F$42,SMALL(IF("Página Web"='03.Muestra'!$D$8:$D$42,ROW('03.Muestra'!$F$8:$F$42)-MIN(ROW('03.Muestra'!$D$8:$D$42))+1,""),ROW()-1234)),"")</f>
        <v>https://www.comunidad.madrid/portal-lector/actividades</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RESULTADOS BÚSQUEDA</v>
      </c>
      <c r="C1241" s="85" t="str" cm="1">
        <f t="array" ref="C1241">IFERROR(INDEX('03.Muestra'!$F$8:$F$42,SMALL(IF("Página Web"='03.Muestra'!$D$8:$D$42,ROW('03.Muestra'!$F$8:$F$42)-MIN(ROW('03.Muestra'!$D$8:$D$42))+1,""),ROW()-1234)),"")</f>
        <v>https://www.comunidad.madrid/portal-lector/comunicacion/actividades?busqueda=Biblioteca%20Regional%20de%20Madrid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AVISO LEGAL</v>
      </c>
      <c r="C1242" s="85" t="str" cm="1">
        <f t="array" ref="C1242">IFERROR(INDEX('03.Muestra'!$F$8:$F$42,SMALL(IF("Página Web"='03.Muestra'!$D$8:$D$42,ROW('03.Muestra'!$F$8:$F$42)-MIN(ROW('03.Muestra'!$D$8:$D$42))+1,""),ROW()-1234)),"")</f>
        <v>https://www.comunidad.madrid/portal-lector/sitemap</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MAPA WEB</v>
      </c>
      <c r="C1243" s="85" t="str" cm="1">
        <f t="array" ref="C1243">IFERROR(INDEX('03.Muestra'!$F$8:$F$42,SMALL(IF("Página Web"='03.Muestra'!$D$8:$D$42,ROW('03.Muestra'!$F$8:$F$42)-MIN(ROW('03.Muestra'!$D$8:$D$42))+1,""),ROW()-1234)),"")</f>
        <v>https://www.comunidad.madrid/portal-lector/sitemap</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ACCESIBILIDAD</v>
      </c>
      <c r="C1244" s="85" t="str" cm="1">
        <f t="array" ref="C1244">IFERROR(INDEX('03.Muestra'!$F$8:$F$42,SMALL(IF("Página Web"='03.Muestra'!$D$8:$D$42,ROW('03.Muestra'!$F$8:$F$42)-MIN(ROW('03.Muestra'!$D$8:$D$42))+1,""),ROW()-1234)),"")</f>
        <v>https://www.comunidad.madrid/portal-lector/accesibilidad</v>
      </c>
      <c r="D1244" s="99" t="s">
        <v>104</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5: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https://www.comunidad.madrid/portal-lector/</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AREA-USUARIO</v>
      </c>
      <c r="C1274" s="85" t="str" cm="1">
        <f t="array" ref="C1274">IFERROR(INDEX('03.Muestra'!$F$8:$F$42,SMALL(IF("Página Web"='03.Muestra'!$D$8:$D$42,ROW('03.Muestra'!$F$8:$F$42)-MIN(ROW('03.Muestra'!$D$8:$D$42))+1,""),ROW()-1272)),"")</f>
        <v>https://www.comunidad.madrid/portal-lector/area-usuario</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CARNE</v>
      </c>
      <c r="C1275" s="85" t="str" cm="1">
        <f t="array" ref="C1275">IFERROR(INDEX('03.Muestra'!$F$8:$F$42,SMALL(IF("Página Web"='03.Muestra'!$D$8:$D$42,ROW('03.Muestra'!$F$8:$F$42)-MIN(ROW('03.Muestra'!$D$8:$D$42))+1,""),ROW()-1272)),"")</f>
        <v>https://www.comunidad.madrid/portal-lector/solicita-tu-carne</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SERVICIOS</v>
      </c>
      <c r="C1276" s="85" t="str" cm="1">
        <f t="array" ref="C1276">IFERROR(INDEX('03.Muestra'!$F$8:$F$42,SMALL(IF("Página Web"='03.Muestra'!$D$8:$D$42,ROW('03.Muestra'!$F$8:$F$42)-MIN(ROW('03.Muestra'!$D$8:$D$42))+1,""),ROW()-1272)),"")</f>
        <v>https://www.comunidad.madrid/portal-lector/servicios</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CATÁLOGOS</v>
      </c>
      <c r="C1277" s="85" t="str" cm="1">
        <f t="array" ref="C1277">IFERROR(INDEX('03.Muestra'!$F$8:$F$42,SMALL(IF("Página Web"='03.Muestra'!$D$8:$D$42,ROW('03.Muestra'!$F$8:$F$42)-MIN(ROW('03.Muestra'!$D$8:$D$42))+1,""),ROW()-1272)),"")</f>
        <v>https://www.comunidad.madrid/portal-lector/catalogos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ACTIVIDADES</v>
      </c>
      <c r="C1278" s="85" t="str" cm="1">
        <f t="array" ref="C1278">IFERROR(INDEX('03.Muestra'!$F$8:$F$42,SMALL(IF("Página Web"='03.Muestra'!$D$8:$D$42,ROW('03.Muestra'!$F$8:$F$42)-MIN(ROW('03.Muestra'!$D$8:$D$42))+1,""),ROW()-1272)),"")</f>
        <v>https://www.comunidad.madrid/portal-lector/actividades</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RESULTADOS BÚSQUEDA</v>
      </c>
      <c r="C1279" s="85" t="str" cm="1">
        <f t="array" ref="C1279">IFERROR(INDEX('03.Muestra'!$F$8:$F$42,SMALL(IF("Página Web"='03.Muestra'!$D$8:$D$42,ROW('03.Muestra'!$F$8:$F$42)-MIN(ROW('03.Muestra'!$D$8:$D$42))+1,""),ROW()-1272)),"")</f>
        <v>https://www.comunidad.madrid/portal-lector/comunicacion/actividades?busqueda=Biblioteca%20Regional%20de%20Madrid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AVISO LEGAL</v>
      </c>
      <c r="C1280" s="85" t="str" cm="1">
        <f t="array" ref="C1280">IFERROR(INDEX('03.Muestra'!$F$8:$F$42,SMALL(IF("Página Web"='03.Muestra'!$D$8:$D$42,ROW('03.Muestra'!$F$8:$F$42)-MIN(ROW('03.Muestra'!$D$8:$D$42))+1,""),ROW()-1272)),"")</f>
        <v>https://www.comunidad.madrid/portal-lector/sitemap</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MAPA WEB</v>
      </c>
      <c r="C1281" s="85" t="str" cm="1">
        <f t="array" ref="C1281">IFERROR(INDEX('03.Muestra'!$F$8:$F$42,SMALL(IF("Página Web"='03.Muestra'!$D$8:$D$42,ROW('03.Muestra'!$F$8:$F$42)-MIN(ROW('03.Muestra'!$D$8:$D$42))+1,""),ROW()-1272)),"")</f>
        <v>https://www.comunidad.madrid/portal-lector/sitemap</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ACCESIBILIDAD</v>
      </c>
      <c r="C1282" s="85" t="str" cm="1">
        <f t="array" ref="C1282">IFERROR(INDEX('03.Muestra'!$F$8:$F$42,SMALL(IF("Página Web"='03.Muestra'!$D$8:$D$42,ROW('03.Muestra'!$F$8:$F$42)-MIN(ROW('03.Muestra'!$D$8:$D$42))+1,""),ROW()-1272)),"")</f>
        <v>https://www.comunidad.madrid/portal-lector/accesibilidad</v>
      </c>
      <c r="D1282" s="99" t="s">
        <v>92</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ref="D1283:D1307" si="67">IF(AND(B1283&lt;&gt;"",C1283&lt;&gt;""),"N/T","")</f>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https://www.comunidad.madrid/portal-lector/</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AREA-USUARIO</v>
      </c>
      <c r="C1312" s="85" t="str" cm="1">
        <f t="array" ref="C1312">IFERROR(INDEX('03.Muestra'!$F$8:$F$42,SMALL(IF("Página Web"='03.Muestra'!$D$8:$D$42,ROW('03.Muestra'!$F$8:$F$42)-MIN(ROW('03.Muestra'!$D$8:$D$42))+1,""),ROW()-1310)),"")</f>
        <v>https://www.comunidad.madrid/portal-lector/area-usuario</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CARNE</v>
      </c>
      <c r="C1313" s="85" t="str" cm="1">
        <f t="array" ref="C1313">IFERROR(INDEX('03.Muestra'!$F$8:$F$42,SMALL(IF("Página Web"='03.Muestra'!$D$8:$D$42,ROW('03.Muestra'!$F$8:$F$42)-MIN(ROW('03.Muestra'!$D$8:$D$42))+1,""),ROW()-1310)),"")</f>
        <v>https://www.comunidad.madrid/portal-lector/solicita-tu-carne</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SERVICIOS</v>
      </c>
      <c r="C1314" s="85" t="str" cm="1">
        <f t="array" ref="C1314">IFERROR(INDEX('03.Muestra'!$F$8:$F$42,SMALL(IF("Página Web"='03.Muestra'!$D$8:$D$42,ROW('03.Muestra'!$F$8:$F$42)-MIN(ROW('03.Muestra'!$D$8:$D$42))+1,""),ROW()-1310)),"")</f>
        <v>https://www.comunidad.madrid/portal-lector/servicios</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CATÁLOGOS</v>
      </c>
      <c r="C1315" s="85" t="str" cm="1">
        <f t="array" ref="C1315">IFERROR(INDEX('03.Muestra'!$F$8:$F$42,SMALL(IF("Página Web"='03.Muestra'!$D$8:$D$42,ROW('03.Muestra'!$F$8:$F$42)-MIN(ROW('03.Muestra'!$D$8:$D$42))+1,""),ROW()-1310)),"")</f>
        <v>https://www.comunidad.madrid/portal-lector/catalogos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ACTIVIDADES</v>
      </c>
      <c r="C1316" s="85" t="str" cm="1">
        <f t="array" ref="C1316">IFERROR(INDEX('03.Muestra'!$F$8:$F$42,SMALL(IF("Página Web"='03.Muestra'!$D$8:$D$42,ROW('03.Muestra'!$F$8:$F$42)-MIN(ROW('03.Muestra'!$D$8:$D$42))+1,""),ROW()-1310)),"")</f>
        <v>https://www.comunidad.madrid/portal-lector/actividades</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RESULTADOS BÚSQUEDA</v>
      </c>
      <c r="C1317" s="85" t="str" cm="1">
        <f t="array" ref="C1317">IFERROR(INDEX('03.Muestra'!$F$8:$F$42,SMALL(IF("Página Web"='03.Muestra'!$D$8:$D$42,ROW('03.Muestra'!$F$8:$F$42)-MIN(ROW('03.Muestra'!$D$8:$D$42))+1,""),ROW()-1310)),"")</f>
        <v>https://www.comunidad.madrid/portal-lector/comunicacion/actividades?busqueda=Biblioteca%20Regional%20de%20Madrid</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AVISO LEGAL</v>
      </c>
      <c r="C1318" s="85" t="str" cm="1">
        <f t="array" ref="C1318">IFERROR(INDEX('03.Muestra'!$F$8:$F$42,SMALL(IF("Página Web"='03.Muestra'!$D$8:$D$42,ROW('03.Muestra'!$F$8:$F$42)-MIN(ROW('03.Muestra'!$D$8:$D$42))+1,""),ROW()-1310)),"")</f>
        <v>https://www.comunidad.madrid/portal-lector/sitemap</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MAPA WEB</v>
      </c>
      <c r="C1319" s="85" t="str" cm="1">
        <f t="array" ref="C1319">IFERROR(INDEX('03.Muestra'!$F$8:$F$42,SMALL(IF("Página Web"='03.Muestra'!$D$8:$D$42,ROW('03.Muestra'!$F$8:$F$42)-MIN(ROW('03.Muestra'!$D$8:$D$42))+1,""),ROW()-1310)),"")</f>
        <v>https://www.comunidad.madrid/portal-lector/sitemap</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ACCESIBILIDAD</v>
      </c>
      <c r="C1320" s="85" t="str" cm="1">
        <f t="array" ref="C1320">IFERROR(INDEX('03.Muestra'!$F$8:$F$42,SMALL(IF("Página Web"='03.Muestra'!$D$8:$D$42,ROW('03.Muestra'!$F$8:$F$42)-MIN(ROW('03.Muestra'!$D$8:$D$42))+1,""),ROW()-1310)),"")</f>
        <v>https://www.comunidad.madrid/portal-lector/accesibilidad</v>
      </c>
      <c r="D1320" s="99" t="s">
        <v>94</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ref="D1321:D1345" si="69">IF(AND(B1321&lt;&gt;"",C1321&lt;&gt;""),"N/T","")</f>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https://www.comunidad.madrid/portal-lector/</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AREA-USUARIO</v>
      </c>
      <c r="C1350" s="85" t="str" cm="1">
        <f t="array" ref="C1350">IFERROR(INDEX('03.Muestra'!$F$8:$F$42,SMALL(IF("Página Web"='03.Muestra'!$D$8:$D$42,ROW('03.Muestra'!$F$8:$F$42)-MIN(ROW('03.Muestra'!$D$8:$D$42))+1,""),ROW()-1348)),"")</f>
        <v>https://www.comunidad.madrid/portal-lector/area-usuario</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CARNE</v>
      </c>
      <c r="C1351" s="85" t="str" cm="1">
        <f t="array" ref="C1351">IFERROR(INDEX('03.Muestra'!$F$8:$F$42,SMALL(IF("Página Web"='03.Muestra'!$D$8:$D$42,ROW('03.Muestra'!$F$8:$F$42)-MIN(ROW('03.Muestra'!$D$8:$D$42))+1,""),ROW()-1348)),"")</f>
        <v>https://www.comunidad.madrid/portal-lector/solicita-tu-carne</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SERVICIOS</v>
      </c>
      <c r="C1352" s="85" t="str" cm="1">
        <f t="array" ref="C1352">IFERROR(INDEX('03.Muestra'!$F$8:$F$42,SMALL(IF("Página Web"='03.Muestra'!$D$8:$D$42,ROW('03.Muestra'!$F$8:$F$42)-MIN(ROW('03.Muestra'!$D$8:$D$42))+1,""),ROW()-1348)),"")</f>
        <v>https://www.comunidad.madrid/portal-lector/servicios</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CATÁLOGOS</v>
      </c>
      <c r="C1353" s="85" t="str" cm="1">
        <f t="array" ref="C1353">IFERROR(INDEX('03.Muestra'!$F$8:$F$42,SMALL(IF("Página Web"='03.Muestra'!$D$8:$D$42,ROW('03.Muestra'!$F$8:$F$42)-MIN(ROW('03.Muestra'!$D$8:$D$42))+1,""),ROW()-1348)),"")</f>
        <v>https://www.comunidad.madrid/portal-lector/catalogos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ACTIVIDADES</v>
      </c>
      <c r="C1354" s="85" t="str" cm="1">
        <f t="array" ref="C1354">IFERROR(INDEX('03.Muestra'!$F$8:$F$42,SMALL(IF("Página Web"='03.Muestra'!$D$8:$D$42,ROW('03.Muestra'!$F$8:$F$42)-MIN(ROW('03.Muestra'!$D$8:$D$42))+1,""),ROW()-1348)),"")</f>
        <v>https://www.comunidad.madrid/portal-lector/actividades</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RESULTADOS BÚSQUEDA</v>
      </c>
      <c r="C1355" s="85" t="str" cm="1">
        <f t="array" ref="C1355">IFERROR(INDEX('03.Muestra'!$F$8:$F$42,SMALL(IF("Página Web"='03.Muestra'!$D$8:$D$42,ROW('03.Muestra'!$F$8:$F$42)-MIN(ROW('03.Muestra'!$D$8:$D$42))+1,""),ROW()-1348)),"")</f>
        <v>https://www.comunidad.madrid/portal-lector/comunicacion/actividades?busqueda=Biblioteca%20Regional%20de%20Madrid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AVISO LEGAL</v>
      </c>
      <c r="C1356" s="85" t="str" cm="1">
        <f t="array" ref="C1356">IFERROR(INDEX('03.Muestra'!$F$8:$F$42,SMALL(IF("Página Web"='03.Muestra'!$D$8:$D$42,ROW('03.Muestra'!$F$8:$F$42)-MIN(ROW('03.Muestra'!$D$8:$D$42))+1,""),ROW()-1348)),"")</f>
        <v>https://www.comunidad.madrid/portal-lector/sitemap</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MAPA WEB</v>
      </c>
      <c r="C1357" s="85" t="str" cm="1">
        <f t="array" ref="C1357">IFERROR(INDEX('03.Muestra'!$F$8:$F$42,SMALL(IF("Página Web"='03.Muestra'!$D$8:$D$42,ROW('03.Muestra'!$F$8:$F$42)-MIN(ROW('03.Muestra'!$D$8:$D$42))+1,""),ROW()-1348)),"")</f>
        <v>https://www.comunidad.madrid/portal-lector/sitemap</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ACCESIBILIDAD</v>
      </c>
      <c r="C1358" s="85" t="str" cm="1">
        <f t="array" ref="C1358">IFERROR(INDEX('03.Muestra'!$F$8:$F$42,SMALL(IF("Página Web"='03.Muestra'!$D$8:$D$42,ROW('03.Muestra'!$F$8:$F$42)-MIN(ROW('03.Muestra'!$D$8:$D$42))+1,""),ROW()-1348)),"")</f>
        <v>https://www.comunidad.madrid/portal-lector/accesibilidad</v>
      </c>
      <c r="D1358" s="99" t="s">
        <v>104</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ref="D1359:D1383" si="71">IF(AND(B1359&lt;&gt;"",C1359&lt;&gt;""),"N/T","")</f>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https://www.comunidad.madrid/portal-lector/</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AREA-USUARIO</v>
      </c>
      <c r="C1388" s="85" t="str" cm="1">
        <f t="array" ref="C1388">IFERROR(INDEX('03.Muestra'!$F$8:$F$42,SMALL(IF("Página Web"='03.Muestra'!$D$8:$D$42,ROW('03.Muestra'!$F$8:$F$42)-MIN(ROW('03.Muestra'!$D$8:$D$42))+1,""),ROW()-1386)),"")</f>
        <v>https://www.comunidad.madrid/portal-lector/area-usuario</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CARNE</v>
      </c>
      <c r="C1389" s="85" t="str" cm="1">
        <f t="array" ref="C1389">IFERROR(INDEX('03.Muestra'!$F$8:$F$42,SMALL(IF("Página Web"='03.Muestra'!$D$8:$D$42,ROW('03.Muestra'!$F$8:$F$42)-MIN(ROW('03.Muestra'!$D$8:$D$42))+1,""),ROW()-1386)),"")</f>
        <v>https://www.comunidad.madrid/portal-lector/solicita-tu-carne</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SERVICIOS</v>
      </c>
      <c r="C1390" s="85" t="str" cm="1">
        <f t="array" ref="C1390">IFERROR(INDEX('03.Muestra'!$F$8:$F$42,SMALL(IF("Página Web"='03.Muestra'!$D$8:$D$42,ROW('03.Muestra'!$F$8:$F$42)-MIN(ROW('03.Muestra'!$D$8:$D$42))+1,""),ROW()-1386)),"")</f>
        <v>https://www.comunidad.madrid/portal-lector/servicios</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CATÁLOGOS</v>
      </c>
      <c r="C1391" s="85" t="str" cm="1">
        <f t="array" ref="C1391">IFERROR(INDEX('03.Muestra'!$F$8:$F$42,SMALL(IF("Página Web"='03.Muestra'!$D$8:$D$42,ROW('03.Muestra'!$F$8:$F$42)-MIN(ROW('03.Muestra'!$D$8:$D$42))+1,""),ROW()-1386)),"")</f>
        <v>https://www.comunidad.madrid/portal-lector/catalogos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ACTIVIDADES</v>
      </c>
      <c r="C1392" s="85" t="str" cm="1">
        <f t="array" ref="C1392">IFERROR(INDEX('03.Muestra'!$F$8:$F$42,SMALL(IF("Página Web"='03.Muestra'!$D$8:$D$42,ROW('03.Muestra'!$F$8:$F$42)-MIN(ROW('03.Muestra'!$D$8:$D$42))+1,""),ROW()-1386)),"")</f>
        <v>https://www.comunidad.madrid/portal-lector/actividades</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RESULTADOS BÚSQUEDA</v>
      </c>
      <c r="C1393" s="85" t="str" cm="1">
        <f t="array" ref="C1393">IFERROR(INDEX('03.Muestra'!$F$8:$F$42,SMALL(IF("Página Web"='03.Muestra'!$D$8:$D$42,ROW('03.Muestra'!$F$8:$F$42)-MIN(ROW('03.Muestra'!$D$8:$D$42))+1,""),ROW()-1386)),"")</f>
        <v>https://www.comunidad.madrid/portal-lector/comunicacion/actividades?busqueda=Biblioteca%20Regional%20de%20Madrid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AVISO LEGAL</v>
      </c>
      <c r="C1394" s="85" t="str" cm="1">
        <f t="array" ref="C1394">IFERROR(INDEX('03.Muestra'!$F$8:$F$42,SMALL(IF("Página Web"='03.Muestra'!$D$8:$D$42,ROW('03.Muestra'!$F$8:$F$42)-MIN(ROW('03.Muestra'!$D$8:$D$42))+1,""),ROW()-1386)),"")</f>
        <v>https://www.comunidad.madrid/portal-lector/sitemap</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MAPA WEB</v>
      </c>
      <c r="C1395" s="85" t="str" cm="1">
        <f t="array" ref="C1395">IFERROR(INDEX('03.Muestra'!$F$8:$F$42,SMALL(IF("Página Web"='03.Muestra'!$D$8:$D$42,ROW('03.Muestra'!$F$8:$F$42)-MIN(ROW('03.Muestra'!$D$8:$D$42))+1,""),ROW()-1386)),"")</f>
        <v>https://www.comunidad.madrid/portal-lector/sitemap</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ACCESIBILIDAD</v>
      </c>
      <c r="C1396" s="85" t="str" cm="1">
        <f t="array" ref="C1396">IFERROR(INDEX('03.Muestra'!$F$8:$F$42,SMALL(IF("Página Web"='03.Muestra'!$D$8:$D$42,ROW('03.Muestra'!$F$8:$F$42)-MIN(ROW('03.Muestra'!$D$8:$D$42))+1,""),ROW()-1386)),"")</f>
        <v>https://www.comunidad.madrid/portal-lector/accesibilidad</v>
      </c>
      <c r="D1396" s="99" t="s">
        <v>92</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ref="D1397:D1421" si="73">IF(AND(B1397&lt;&gt;"",C1397&lt;&gt;""),"N/T","")</f>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https://www.comunidad.madrid/portal-lector/</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AREA-USUARIO</v>
      </c>
      <c r="C1426" s="85" t="str" cm="1">
        <f t="array" ref="C1426">IFERROR(INDEX('03.Muestra'!$F$8:$F$42,SMALL(IF("Página Web"='03.Muestra'!$D$8:$D$42,ROW('03.Muestra'!$F$8:$F$42)-MIN(ROW('03.Muestra'!$D$8:$D$42))+1,""),ROW()-1424)),"")</f>
        <v>https://www.comunidad.madrid/portal-lector/area-usuario</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CARNE</v>
      </c>
      <c r="C1427" s="85" t="str" cm="1">
        <f t="array" ref="C1427">IFERROR(INDEX('03.Muestra'!$F$8:$F$42,SMALL(IF("Página Web"='03.Muestra'!$D$8:$D$42,ROW('03.Muestra'!$F$8:$F$42)-MIN(ROW('03.Muestra'!$D$8:$D$42))+1,""),ROW()-1424)),"")</f>
        <v>https://www.comunidad.madrid/portal-lector/solicita-tu-carne</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SERVICIOS</v>
      </c>
      <c r="C1428" s="85" t="str" cm="1">
        <f t="array" ref="C1428">IFERROR(INDEX('03.Muestra'!$F$8:$F$42,SMALL(IF("Página Web"='03.Muestra'!$D$8:$D$42,ROW('03.Muestra'!$F$8:$F$42)-MIN(ROW('03.Muestra'!$D$8:$D$42))+1,""),ROW()-1424)),"")</f>
        <v>https://www.comunidad.madrid/portal-lector/servicios</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CATÁLOGOS</v>
      </c>
      <c r="C1429" s="85" t="str" cm="1">
        <f t="array" ref="C1429">IFERROR(INDEX('03.Muestra'!$F$8:$F$42,SMALL(IF("Página Web"='03.Muestra'!$D$8:$D$42,ROW('03.Muestra'!$F$8:$F$42)-MIN(ROW('03.Muestra'!$D$8:$D$42))+1,""),ROW()-1424)),"")</f>
        <v>https://www.comunidad.madrid/portal-lector/catalogos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ACTIVIDADES</v>
      </c>
      <c r="C1430" s="85" t="str" cm="1">
        <f t="array" ref="C1430">IFERROR(INDEX('03.Muestra'!$F$8:$F$42,SMALL(IF("Página Web"='03.Muestra'!$D$8:$D$42,ROW('03.Muestra'!$F$8:$F$42)-MIN(ROW('03.Muestra'!$D$8:$D$42))+1,""),ROW()-1424)),"")</f>
        <v>https://www.comunidad.madrid/portal-lector/actividades</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RESULTADOS BÚSQUEDA</v>
      </c>
      <c r="C1431" s="85" t="str" cm="1">
        <f t="array" ref="C1431">IFERROR(INDEX('03.Muestra'!$F$8:$F$42,SMALL(IF("Página Web"='03.Muestra'!$D$8:$D$42,ROW('03.Muestra'!$F$8:$F$42)-MIN(ROW('03.Muestra'!$D$8:$D$42))+1,""),ROW()-1424)),"")</f>
        <v>https://www.comunidad.madrid/portal-lector/comunicacion/actividades?busqueda=Biblioteca%20Regional%20de%20Madrid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AVISO LEGAL</v>
      </c>
      <c r="C1432" s="85" t="str" cm="1">
        <f t="array" ref="C1432">IFERROR(INDEX('03.Muestra'!$F$8:$F$42,SMALL(IF("Página Web"='03.Muestra'!$D$8:$D$42,ROW('03.Muestra'!$F$8:$F$42)-MIN(ROW('03.Muestra'!$D$8:$D$42))+1,""),ROW()-1424)),"")</f>
        <v>https://www.comunidad.madrid/portal-lector/sitemap</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MAPA WEB</v>
      </c>
      <c r="C1433" s="85" t="str" cm="1">
        <f t="array" ref="C1433">IFERROR(INDEX('03.Muestra'!$F$8:$F$42,SMALL(IF("Página Web"='03.Muestra'!$D$8:$D$42,ROW('03.Muestra'!$F$8:$F$42)-MIN(ROW('03.Muestra'!$D$8:$D$42))+1,""),ROW()-1424)),"")</f>
        <v>https://www.comunidad.madrid/portal-lector/sitemap</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ACCESIBILIDAD</v>
      </c>
      <c r="C1434" s="85" t="str" cm="1">
        <f t="array" ref="C1434">IFERROR(INDEX('03.Muestra'!$F$8:$F$42,SMALL(IF("Página Web"='03.Muestra'!$D$8:$D$42,ROW('03.Muestra'!$F$8:$F$42)-MIN(ROW('03.Muestra'!$D$8:$D$42))+1,""),ROW()-1424)),"")</f>
        <v>https://www.comunidad.madrid/portal-lector/accesibilidad</v>
      </c>
      <c r="D1434" s="99" t="s">
        <v>104</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ref="D1435:D1459" si="75">IF(AND(B1435&lt;&gt;"",C1435&lt;&gt;""),"N/T","")</f>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https://www.comunidad.madrid/portal-lector/</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AREA-USUARIO</v>
      </c>
      <c r="C1464" s="85" t="str" cm="1">
        <f t="array" ref="C1464">IFERROR(INDEX('03.Muestra'!$F$8:$F$42,SMALL(IF("Página Web"='03.Muestra'!$D$8:$D$42,ROW('03.Muestra'!$F$8:$F$42)-MIN(ROW('03.Muestra'!$D$8:$D$42))+1,""),ROW()-1462)),"")</f>
        <v>https://www.comunidad.madrid/portal-lector/area-usuario</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CARNE</v>
      </c>
      <c r="C1465" s="85" t="str" cm="1">
        <f t="array" ref="C1465">IFERROR(INDEX('03.Muestra'!$F$8:$F$42,SMALL(IF("Página Web"='03.Muestra'!$D$8:$D$42,ROW('03.Muestra'!$F$8:$F$42)-MIN(ROW('03.Muestra'!$D$8:$D$42))+1,""),ROW()-1462)),"")</f>
        <v>https://www.comunidad.madrid/portal-lector/solicita-tu-carne</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SERVICIOS</v>
      </c>
      <c r="C1466" s="85" t="str" cm="1">
        <f t="array" ref="C1466">IFERROR(INDEX('03.Muestra'!$F$8:$F$42,SMALL(IF("Página Web"='03.Muestra'!$D$8:$D$42,ROW('03.Muestra'!$F$8:$F$42)-MIN(ROW('03.Muestra'!$D$8:$D$42))+1,""),ROW()-1462)),"")</f>
        <v>https://www.comunidad.madrid/portal-lector/servicios</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CATÁLOGOS</v>
      </c>
      <c r="C1467" s="85" t="str" cm="1">
        <f t="array" ref="C1467">IFERROR(INDEX('03.Muestra'!$F$8:$F$42,SMALL(IF("Página Web"='03.Muestra'!$D$8:$D$42,ROW('03.Muestra'!$F$8:$F$42)-MIN(ROW('03.Muestra'!$D$8:$D$42))+1,""),ROW()-1462)),"")</f>
        <v>https://www.comunidad.madrid/portal-lector/catalogos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ACTIVIDADES</v>
      </c>
      <c r="C1468" s="85" t="str" cm="1">
        <f t="array" ref="C1468">IFERROR(INDEX('03.Muestra'!$F$8:$F$42,SMALL(IF("Página Web"='03.Muestra'!$D$8:$D$42,ROW('03.Muestra'!$F$8:$F$42)-MIN(ROW('03.Muestra'!$D$8:$D$42))+1,""),ROW()-1462)),"")</f>
        <v>https://www.comunidad.madrid/portal-lector/actividades</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RESULTADOS BÚSQUEDA</v>
      </c>
      <c r="C1469" s="85" t="str" cm="1">
        <f t="array" ref="C1469">IFERROR(INDEX('03.Muestra'!$F$8:$F$42,SMALL(IF("Página Web"='03.Muestra'!$D$8:$D$42,ROW('03.Muestra'!$F$8:$F$42)-MIN(ROW('03.Muestra'!$D$8:$D$42))+1,""),ROW()-1462)),"")</f>
        <v>https://www.comunidad.madrid/portal-lector/comunicacion/actividades?busqueda=Biblioteca%20Regional%20de%20Madrid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AVISO LEGAL</v>
      </c>
      <c r="C1470" s="85" t="str" cm="1">
        <f t="array" ref="C1470">IFERROR(INDEX('03.Muestra'!$F$8:$F$42,SMALL(IF("Página Web"='03.Muestra'!$D$8:$D$42,ROW('03.Muestra'!$F$8:$F$42)-MIN(ROW('03.Muestra'!$D$8:$D$42))+1,""),ROW()-1462)),"")</f>
        <v>https://www.comunidad.madrid/portal-lector/sitemap</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MAPA WEB</v>
      </c>
      <c r="C1471" s="85" t="str" cm="1">
        <f t="array" ref="C1471">IFERROR(INDEX('03.Muestra'!$F$8:$F$42,SMALL(IF("Página Web"='03.Muestra'!$D$8:$D$42,ROW('03.Muestra'!$F$8:$F$42)-MIN(ROW('03.Muestra'!$D$8:$D$42))+1,""),ROW()-1462)),"")</f>
        <v>https://www.comunidad.madrid/portal-lector/sitemap</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ACCESIBILIDAD</v>
      </c>
      <c r="C1472" s="85" t="str" cm="1">
        <f t="array" ref="C1472">IFERROR(INDEX('03.Muestra'!$F$8:$F$42,SMALL(IF("Página Web"='03.Muestra'!$D$8:$D$42,ROW('03.Muestra'!$F$8:$F$42)-MIN(ROW('03.Muestra'!$D$8:$D$42))+1,""),ROW()-1462)),"")</f>
        <v>https://www.comunidad.madrid/portal-lector/accesibilidad</v>
      </c>
      <c r="D1472" s="99" t="s">
        <v>92</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ref="D1473:D1497" si="77">IF(AND(B1473&lt;&gt;"",C1473&lt;&gt;""),"N/T","")</f>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https://www.comunidad.madrid/portal-lector/</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AREA-USUARIO</v>
      </c>
      <c r="C1502" s="85" t="str" cm="1">
        <f t="array" ref="C1502">IFERROR(INDEX('03.Muestra'!$F$8:$F$42,SMALL(IF("Página Web"='03.Muestra'!$D$8:$D$42,ROW('03.Muestra'!$F$8:$F$42)-MIN(ROW('03.Muestra'!$D$8:$D$42))+1,""),ROW()-1500)),"")</f>
        <v>https://www.comunidad.madrid/portal-lector/area-usuario</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CARNE</v>
      </c>
      <c r="C1503" s="85" t="str" cm="1">
        <f t="array" ref="C1503">IFERROR(INDEX('03.Muestra'!$F$8:$F$42,SMALL(IF("Página Web"='03.Muestra'!$D$8:$D$42,ROW('03.Muestra'!$F$8:$F$42)-MIN(ROW('03.Muestra'!$D$8:$D$42))+1,""),ROW()-1500)),"")</f>
        <v>https://www.comunidad.madrid/portal-lector/solicita-tu-carne</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SERVICIOS</v>
      </c>
      <c r="C1504" s="85" t="str" cm="1">
        <f t="array" ref="C1504">IFERROR(INDEX('03.Muestra'!$F$8:$F$42,SMALL(IF("Página Web"='03.Muestra'!$D$8:$D$42,ROW('03.Muestra'!$F$8:$F$42)-MIN(ROW('03.Muestra'!$D$8:$D$42))+1,""),ROW()-1500)),"")</f>
        <v>https://www.comunidad.madrid/portal-lector/servicios</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CATÁLOGOS</v>
      </c>
      <c r="C1505" s="85" t="str" cm="1">
        <f t="array" ref="C1505">IFERROR(INDEX('03.Muestra'!$F$8:$F$42,SMALL(IF("Página Web"='03.Muestra'!$D$8:$D$42,ROW('03.Muestra'!$F$8:$F$42)-MIN(ROW('03.Muestra'!$D$8:$D$42))+1,""),ROW()-1500)),"")</f>
        <v>https://www.comunidad.madrid/portal-lector/catalogos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ACTIVIDADES</v>
      </c>
      <c r="C1506" s="85" t="str" cm="1">
        <f t="array" ref="C1506">IFERROR(INDEX('03.Muestra'!$F$8:$F$42,SMALL(IF("Página Web"='03.Muestra'!$D$8:$D$42,ROW('03.Muestra'!$F$8:$F$42)-MIN(ROW('03.Muestra'!$D$8:$D$42))+1,""),ROW()-1500)),"")</f>
        <v>https://www.comunidad.madrid/portal-lector/actividades</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RESULTADOS BÚSQUEDA</v>
      </c>
      <c r="C1507" s="85" t="str" cm="1">
        <f t="array" ref="C1507">IFERROR(INDEX('03.Muestra'!$F$8:$F$42,SMALL(IF("Página Web"='03.Muestra'!$D$8:$D$42,ROW('03.Muestra'!$F$8:$F$42)-MIN(ROW('03.Muestra'!$D$8:$D$42))+1,""),ROW()-1500)),"")</f>
        <v>https://www.comunidad.madrid/portal-lector/comunicacion/actividades?busqueda=Biblioteca%20Regional%20de%20Madrid</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AVISO LEGAL</v>
      </c>
      <c r="C1508" s="85" t="str" cm="1">
        <f t="array" ref="C1508">IFERROR(INDEX('03.Muestra'!$F$8:$F$42,SMALL(IF("Página Web"='03.Muestra'!$D$8:$D$42,ROW('03.Muestra'!$F$8:$F$42)-MIN(ROW('03.Muestra'!$D$8:$D$42))+1,""),ROW()-1500)),"")</f>
        <v>https://www.comunidad.madrid/portal-lector/sitemap</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MAPA WEB</v>
      </c>
      <c r="C1509" s="85" t="str" cm="1">
        <f t="array" ref="C1509">IFERROR(INDEX('03.Muestra'!$F$8:$F$42,SMALL(IF("Página Web"='03.Muestra'!$D$8:$D$42,ROW('03.Muestra'!$F$8:$F$42)-MIN(ROW('03.Muestra'!$D$8:$D$42))+1,""),ROW()-1500)),"")</f>
        <v>https://www.comunidad.madrid/portal-lector/sitemap</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ACCESIBILIDAD</v>
      </c>
      <c r="C1510" s="85" t="str" cm="1">
        <f t="array" ref="C1510">IFERROR(INDEX('03.Muestra'!$F$8:$F$42,SMALL(IF("Página Web"='03.Muestra'!$D$8:$D$42,ROW('03.Muestra'!$F$8:$F$42)-MIN(ROW('03.Muestra'!$D$8:$D$42))+1,""),ROW()-1500)),"")</f>
        <v>https://www.comunidad.madrid/portal-lector/accesibilidad</v>
      </c>
      <c r="D1510" s="99" t="s">
        <v>92</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ref="D1511:D1535" si="79">IF(AND(B1511&lt;&gt;"",C1511&lt;&gt;""),"N/T","")</f>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https://www.comunidad.madrid/portal-lector/</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AREA-USUARIO</v>
      </c>
      <c r="C1540" s="85" t="str" cm="1">
        <f t="array" ref="C1540">IFERROR(INDEX('03.Muestra'!$F$8:$F$42,SMALL(IF("Página Web"='03.Muestra'!$D$8:$D$42,ROW('03.Muestra'!$F$8:$F$42)-MIN(ROW('03.Muestra'!$D$8:$D$42))+1,""),ROW()-1538)),"")</f>
        <v>https://www.comunidad.madrid/portal-lector/area-usuario</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CARNE</v>
      </c>
      <c r="C1541" s="85" t="str" cm="1">
        <f t="array" ref="C1541">IFERROR(INDEX('03.Muestra'!$F$8:$F$42,SMALL(IF("Página Web"='03.Muestra'!$D$8:$D$42,ROW('03.Muestra'!$F$8:$F$42)-MIN(ROW('03.Muestra'!$D$8:$D$42))+1,""),ROW()-1538)),"")</f>
        <v>https://www.comunidad.madrid/portal-lector/solicita-tu-carne</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SERVICIOS</v>
      </c>
      <c r="C1542" s="85" t="str" cm="1">
        <f t="array" ref="C1542">IFERROR(INDEX('03.Muestra'!$F$8:$F$42,SMALL(IF("Página Web"='03.Muestra'!$D$8:$D$42,ROW('03.Muestra'!$F$8:$F$42)-MIN(ROW('03.Muestra'!$D$8:$D$42))+1,""),ROW()-1538)),"")</f>
        <v>https://www.comunidad.madrid/portal-lector/servicios</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CATÁLOGOS</v>
      </c>
      <c r="C1543" s="85" t="str" cm="1">
        <f t="array" ref="C1543">IFERROR(INDEX('03.Muestra'!$F$8:$F$42,SMALL(IF("Página Web"='03.Muestra'!$D$8:$D$42,ROW('03.Muestra'!$F$8:$F$42)-MIN(ROW('03.Muestra'!$D$8:$D$42))+1,""),ROW()-1538)),"")</f>
        <v>https://www.comunidad.madrid/portal-lector/catalogos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ACTIVIDADES</v>
      </c>
      <c r="C1544" s="85" t="str" cm="1">
        <f t="array" ref="C1544">IFERROR(INDEX('03.Muestra'!$F$8:$F$42,SMALL(IF("Página Web"='03.Muestra'!$D$8:$D$42,ROW('03.Muestra'!$F$8:$F$42)-MIN(ROW('03.Muestra'!$D$8:$D$42))+1,""),ROW()-1538)),"")</f>
        <v>https://www.comunidad.madrid/portal-lector/actividades</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RESULTADOS BÚSQUEDA</v>
      </c>
      <c r="C1545" s="85" t="str" cm="1">
        <f t="array" ref="C1545">IFERROR(INDEX('03.Muestra'!$F$8:$F$42,SMALL(IF("Página Web"='03.Muestra'!$D$8:$D$42,ROW('03.Muestra'!$F$8:$F$42)-MIN(ROW('03.Muestra'!$D$8:$D$42))+1,""),ROW()-1538)),"")</f>
        <v>https://www.comunidad.madrid/portal-lector/comunicacion/actividades?busqueda=Biblioteca%20Regional%20de%20Madrid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AVISO LEGAL</v>
      </c>
      <c r="C1546" s="85" t="str" cm="1">
        <f t="array" ref="C1546">IFERROR(INDEX('03.Muestra'!$F$8:$F$42,SMALL(IF("Página Web"='03.Muestra'!$D$8:$D$42,ROW('03.Muestra'!$F$8:$F$42)-MIN(ROW('03.Muestra'!$D$8:$D$42))+1,""),ROW()-1538)),"")</f>
        <v>https://www.comunidad.madrid/portal-lector/sitemap</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MAPA WEB</v>
      </c>
      <c r="C1547" s="85" t="str" cm="1">
        <f t="array" ref="C1547">IFERROR(INDEX('03.Muestra'!$F$8:$F$42,SMALL(IF("Página Web"='03.Muestra'!$D$8:$D$42,ROW('03.Muestra'!$F$8:$F$42)-MIN(ROW('03.Muestra'!$D$8:$D$42))+1,""),ROW()-1538)),"")</f>
        <v>https://www.comunidad.madrid/portal-lector/sitemap</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ACCESIBILIDAD</v>
      </c>
      <c r="C1548" s="85" t="str" cm="1">
        <f t="array" ref="C1548">IFERROR(INDEX('03.Muestra'!$F$8:$F$42,SMALL(IF("Página Web"='03.Muestra'!$D$8:$D$42,ROW('03.Muestra'!$F$8:$F$42)-MIN(ROW('03.Muestra'!$D$8:$D$42))+1,""),ROW()-1538)),"")</f>
        <v>https://www.comunidad.madrid/portal-lector/accesibilidad</v>
      </c>
      <c r="D1548" s="99" t="s">
        <v>92</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ref="D1549:D1573" si="81">IF(AND(B1549&lt;&gt;"",C1549&lt;&gt;""),"N/T","")</f>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https://www.comunidad.madrid/portal-lector/</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AREA-USUARIO</v>
      </c>
      <c r="C1578" s="85" t="str" cm="1">
        <f t="array" ref="C1578">IFERROR(INDEX('03.Muestra'!$F$8:$F$42,SMALL(IF("Página Web"='03.Muestra'!$D$8:$D$42,ROW('03.Muestra'!$F$8:$F$42)-MIN(ROW('03.Muestra'!$D$8:$D$42))+1,""),ROW()-1576)),"")</f>
        <v>https://www.comunidad.madrid/portal-lector/area-usuario</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CARNE</v>
      </c>
      <c r="C1579" s="85" t="str" cm="1">
        <f t="array" ref="C1579">IFERROR(INDEX('03.Muestra'!$F$8:$F$42,SMALL(IF("Página Web"='03.Muestra'!$D$8:$D$42,ROW('03.Muestra'!$F$8:$F$42)-MIN(ROW('03.Muestra'!$D$8:$D$42))+1,""),ROW()-1576)),"")</f>
        <v>https://www.comunidad.madrid/portal-lector/solicita-tu-carne</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SERVICIOS</v>
      </c>
      <c r="C1580" s="85" t="str" cm="1">
        <f t="array" ref="C1580">IFERROR(INDEX('03.Muestra'!$F$8:$F$42,SMALL(IF("Página Web"='03.Muestra'!$D$8:$D$42,ROW('03.Muestra'!$F$8:$F$42)-MIN(ROW('03.Muestra'!$D$8:$D$42))+1,""),ROW()-1576)),"")</f>
        <v>https://www.comunidad.madrid/portal-lector/servicios</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CATÁLOGOS</v>
      </c>
      <c r="C1581" s="85" t="str" cm="1">
        <f t="array" ref="C1581">IFERROR(INDEX('03.Muestra'!$F$8:$F$42,SMALL(IF("Página Web"='03.Muestra'!$D$8:$D$42,ROW('03.Muestra'!$F$8:$F$42)-MIN(ROW('03.Muestra'!$D$8:$D$42))+1,""),ROW()-1576)),"")</f>
        <v>https://www.comunidad.madrid/portal-lector/catalogos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ACTIVIDADES</v>
      </c>
      <c r="C1582" s="85" t="str" cm="1">
        <f t="array" ref="C1582">IFERROR(INDEX('03.Muestra'!$F$8:$F$42,SMALL(IF("Página Web"='03.Muestra'!$D$8:$D$42,ROW('03.Muestra'!$F$8:$F$42)-MIN(ROW('03.Muestra'!$D$8:$D$42))+1,""),ROW()-1576)),"")</f>
        <v>https://www.comunidad.madrid/portal-lector/actividades</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RESULTADOS BÚSQUEDA</v>
      </c>
      <c r="C1583" s="85" t="str" cm="1">
        <f t="array" ref="C1583">IFERROR(INDEX('03.Muestra'!$F$8:$F$42,SMALL(IF("Página Web"='03.Muestra'!$D$8:$D$42,ROW('03.Muestra'!$F$8:$F$42)-MIN(ROW('03.Muestra'!$D$8:$D$42))+1,""),ROW()-1576)),"")</f>
        <v>https://www.comunidad.madrid/portal-lector/comunicacion/actividades?busqueda=Biblioteca%20Regional%20de%20Madrid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AVISO LEGAL</v>
      </c>
      <c r="C1584" s="85" t="str" cm="1">
        <f t="array" ref="C1584">IFERROR(INDEX('03.Muestra'!$F$8:$F$42,SMALL(IF("Página Web"='03.Muestra'!$D$8:$D$42,ROW('03.Muestra'!$F$8:$F$42)-MIN(ROW('03.Muestra'!$D$8:$D$42))+1,""),ROW()-1576)),"")</f>
        <v>https://www.comunidad.madrid/portal-lector/sitemap</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MAPA WEB</v>
      </c>
      <c r="C1585" s="85" t="str" cm="1">
        <f t="array" ref="C1585">IFERROR(INDEX('03.Muestra'!$F$8:$F$42,SMALL(IF("Página Web"='03.Muestra'!$D$8:$D$42,ROW('03.Muestra'!$F$8:$F$42)-MIN(ROW('03.Muestra'!$D$8:$D$42))+1,""),ROW()-1576)),"")</f>
        <v>https://www.comunidad.madrid/portal-lector/sitemap</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ACCESIBILIDAD</v>
      </c>
      <c r="C1586" s="85" t="str" cm="1">
        <f t="array" ref="C1586">IFERROR(INDEX('03.Muestra'!$F$8:$F$42,SMALL(IF("Página Web"='03.Muestra'!$D$8:$D$42,ROW('03.Muestra'!$F$8:$F$42)-MIN(ROW('03.Muestra'!$D$8:$D$42))+1,""),ROW()-1576)),"")</f>
        <v>https://www.comunidad.madrid/portal-lector/accesibilidad</v>
      </c>
      <c r="D1586" s="99" t="s">
        <v>92</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ref="D1587:D1611" si="83">IF(AND(B1587&lt;&gt;"",C1587&lt;&gt;""),"N/T","")</f>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https://www.comunidad.madrid/portal-lector/</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AREA-USUARIO</v>
      </c>
      <c r="C1616" s="85" t="str" cm="1">
        <f t="array" ref="C1616">IFERROR(INDEX('03.Muestra'!$F$8:$F$42,SMALL(IF("Página Web"='03.Muestra'!$D$8:$D$42,ROW('03.Muestra'!$F$8:$F$42)-MIN(ROW('03.Muestra'!$D$8:$D$42))+1,""),ROW()-1614)),"")</f>
        <v>https://www.comunidad.madrid/portal-lector/area-usuario</v>
      </c>
      <c r="D1616" s="99" t="s">
        <v>92</v>
      </c>
      <c r="E1616" s="79" t="str">
        <f t="shared" si="84"/>
        <v/>
      </c>
      <c r="F1616" s="91">
        <f ca="1">COUNTIF($D1615:INDIRECT("$D" &amp;  SUM(ROW()-1,'03.Muestra'!$D$45)-1),F1615)</f>
        <v>0</v>
      </c>
      <c r="G1616" s="91">
        <f ca="1">COUNTIF($D1615:INDIRECT("$D" &amp;  SUM(ROW()-1,'03.Muestra'!$D$45)-1),G1615)</f>
        <v>0</v>
      </c>
      <c r="H1616" s="91">
        <f ca="1">COUNTIF($D1615:INDIRECT("$D" &amp;  SUM(ROW()-1,'03.Muestra'!$D$45)-1),H1615)</f>
        <v>9</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CARNE</v>
      </c>
      <c r="C1617" s="85" t="str" cm="1">
        <f t="array" ref="C1617">IFERROR(INDEX('03.Muestra'!$F$8:$F$42,SMALL(IF("Página Web"='03.Muestra'!$D$8:$D$42,ROW('03.Muestra'!$F$8:$F$42)-MIN(ROW('03.Muestra'!$D$8:$D$42))+1,""),ROW()-1614)),"")</f>
        <v>https://www.comunidad.madrid/portal-lector/solicita-tu-carne</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SERVICIOS</v>
      </c>
      <c r="C1618" s="85" t="str" cm="1">
        <f t="array" ref="C1618">IFERROR(INDEX('03.Muestra'!$F$8:$F$42,SMALL(IF("Página Web"='03.Muestra'!$D$8:$D$42,ROW('03.Muestra'!$F$8:$F$42)-MIN(ROW('03.Muestra'!$D$8:$D$42))+1,""),ROW()-1614)),"")</f>
        <v>https://www.comunidad.madrid/portal-lector/servicios</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CATÁLOGOS</v>
      </c>
      <c r="C1619" s="85" t="str" cm="1">
        <f t="array" ref="C1619">IFERROR(INDEX('03.Muestra'!$F$8:$F$42,SMALL(IF("Página Web"='03.Muestra'!$D$8:$D$42,ROW('03.Muestra'!$F$8:$F$42)-MIN(ROW('03.Muestra'!$D$8:$D$42))+1,""),ROW()-1614)),"")</f>
        <v>https://www.comunidad.madrid/portal-lector/catalogos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ACTIVIDADES</v>
      </c>
      <c r="C1620" s="85" t="str" cm="1">
        <f t="array" ref="C1620">IFERROR(INDEX('03.Muestra'!$F$8:$F$42,SMALL(IF("Página Web"='03.Muestra'!$D$8:$D$42,ROW('03.Muestra'!$F$8:$F$42)-MIN(ROW('03.Muestra'!$D$8:$D$42))+1,""),ROW()-1614)),"")</f>
        <v>https://www.comunidad.madrid/portal-lector/actividades</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RESULTADOS BÚSQUEDA</v>
      </c>
      <c r="C1621" s="85" t="str" cm="1">
        <f t="array" ref="C1621">IFERROR(INDEX('03.Muestra'!$F$8:$F$42,SMALL(IF("Página Web"='03.Muestra'!$D$8:$D$42,ROW('03.Muestra'!$F$8:$F$42)-MIN(ROW('03.Muestra'!$D$8:$D$42))+1,""),ROW()-1614)),"")</f>
        <v>https://www.comunidad.madrid/portal-lector/comunicacion/actividades?busqueda=Biblioteca%20Regional%20de%20Madrid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AVISO LEGAL</v>
      </c>
      <c r="C1622" s="85" t="str" cm="1">
        <f t="array" ref="C1622">IFERROR(INDEX('03.Muestra'!$F$8:$F$42,SMALL(IF("Página Web"='03.Muestra'!$D$8:$D$42,ROW('03.Muestra'!$F$8:$F$42)-MIN(ROW('03.Muestra'!$D$8:$D$42))+1,""),ROW()-1614)),"")</f>
        <v>https://www.comunidad.madrid/portal-lector/sitemap</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MAPA WEB</v>
      </c>
      <c r="C1623" s="85" t="str" cm="1">
        <f t="array" ref="C1623">IFERROR(INDEX('03.Muestra'!$F$8:$F$42,SMALL(IF("Página Web"='03.Muestra'!$D$8:$D$42,ROW('03.Muestra'!$F$8:$F$42)-MIN(ROW('03.Muestra'!$D$8:$D$42))+1,""),ROW()-1614)),"")</f>
        <v>https://www.comunidad.madrid/portal-lector/sitemap</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ACCESIBILIDAD</v>
      </c>
      <c r="C1624" s="85" t="str" cm="1">
        <f t="array" ref="C1624">IFERROR(INDEX('03.Muestra'!$F$8:$F$42,SMALL(IF("Página Web"='03.Muestra'!$D$8:$D$42,ROW('03.Muestra'!$F$8:$F$42)-MIN(ROW('03.Muestra'!$D$8:$D$42))+1,""),ROW()-1614)),"")</f>
        <v>https://www.comunidad.madrid/portal-lector/accesibilidad</v>
      </c>
      <c r="D1624" s="99" t="s">
        <v>104</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ref="D1625:D1649" si="85">IF(AND(B1625&lt;&gt;"",C1625&lt;&gt;""),"N/T","")</f>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https://www.comunidad.madrid/portal-lector/</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AREA-USUARIO</v>
      </c>
      <c r="C1654" s="85" t="str" cm="1">
        <f t="array" ref="C1654">IFERROR(INDEX('03.Muestra'!$F$8:$F$42,SMALL(IF("Página Web"='03.Muestra'!$D$8:$D$42,ROW('03.Muestra'!$F$8:$F$42)-MIN(ROW('03.Muestra'!$D$8:$D$42))+1,""),ROW()-1652)),"")</f>
        <v>https://www.comunidad.madrid/portal-lector/area-usuario</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v>
      </c>
      <c r="J1654" s="91">
        <f ca="1">COUNTIF($D1653:INDIRECT("$D" &amp;  SUM(ROW()-1,'03.Muestra'!$D$45)-1),J1653)</f>
        <v>9</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CARNE</v>
      </c>
      <c r="C1655" s="85" t="str" cm="1">
        <f t="array" ref="C1655">IFERROR(INDEX('03.Muestra'!$F$8:$F$42,SMALL(IF("Página Web"='03.Muestra'!$D$8:$D$42,ROW('03.Muestra'!$F$8:$F$42)-MIN(ROW('03.Muestra'!$D$8:$D$42))+1,""),ROW()-1652)),"")</f>
        <v>https://www.comunidad.madrid/portal-lector/solicita-tu-carne</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SERVICIOS</v>
      </c>
      <c r="C1656" s="85" t="str" cm="1">
        <f t="array" ref="C1656">IFERROR(INDEX('03.Muestra'!$F$8:$F$42,SMALL(IF("Página Web"='03.Muestra'!$D$8:$D$42,ROW('03.Muestra'!$F$8:$F$42)-MIN(ROW('03.Muestra'!$D$8:$D$42))+1,""),ROW()-1652)),"")</f>
        <v>https://www.comunidad.madrid/portal-lector/servicios</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CATÁLOGOS</v>
      </c>
      <c r="C1657" s="85" t="str" cm="1">
        <f t="array" ref="C1657">IFERROR(INDEX('03.Muestra'!$F$8:$F$42,SMALL(IF("Página Web"='03.Muestra'!$D$8:$D$42,ROW('03.Muestra'!$F$8:$F$42)-MIN(ROW('03.Muestra'!$D$8:$D$42))+1,""),ROW()-1652)),"")</f>
        <v>https://www.comunidad.madrid/portal-lector/catalogos</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ACTIVIDADES</v>
      </c>
      <c r="C1658" s="85" t="str" cm="1">
        <f t="array" ref="C1658">IFERROR(INDEX('03.Muestra'!$F$8:$F$42,SMALL(IF("Página Web"='03.Muestra'!$D$8:$D$42,ROW('03.Muestra'!$F$8:$F$42)-MIN(ROW('03.Muestra'!$D$8:$D$42))+1,""),ROW()-1652)),"")</f>
        <v>https://www.comunidad.madrid/portal-lector/actividades</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RESULTADOS BÚSQUEDA</v>
      </c>
      <c r="C1659" s="85" t="str" cm="1">
        <f t="array" ref="C1659">IFERROR(INDEX('03.Muestra'!$F$8:$F$42,SMALL(IF("Página Web"='03.Muestra'!$D$8:$D$42,ROW('03.Muestra'!$F$8:$F$42)-MIN(ROW('03.Muestra'!$D$8:$D$42))+1,""),ROW()-1652)),"")</f>
        <v>https://www.comunidad.madrid/portal-lector/comunicacion/actividades?busqueda=Biblioteca%20Regional%20de%20Madrid</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AVISO LEGAL</v>
      </c>
      <c r="C1660" s="85" t="str" cm="1">
        <f t="array" ref="C1660">IFERROR(INDEX('03.Muestra'!$F$8:$F$42,SMALL(IF("Página Web"='03.Muestra'!$D$8:$D$42,ROW('03.Muestra'!$F$8:$F$42)-MIN(ROW('03.Muestra'!$D$8:$D$42))+1,""),ROW()-1652)),"")</f>
        <v>https://www.comunidad.madrid/portal-lector/sitemap</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MAPA WEB</v>
      </c>
      <c r="C1661" s="85" t="str" cm="1">
        <f t="array" ref="C1661">IFERROR(INDEX('03.Muestra'!$F$8:$F$42,SMALL(IF("Página Web"='03.Muestra'!$D$8:$D$42,ROW('03.Muestra'!$F$8:$F$42)-MIN(ROW('03.Muestra'!$D$8:$D$42))+1,""),ROW()-1652)),"")</f>
        <v>https://www.comunidad.madrid/portal-lector/sitemap</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ACCESIBILIDAD</v>
      </c>
      <c r="C1662" s="85" t="str" cm="1">
        <f t="array" ref="C1662">IFERROR(INDEX('03.Muestra'!$F$8:$F$42,SMALL(IF("Página Web"='03.Muestra'!$D$8:$D$42,ROW('03.Muestra'!$F$8:$F$42)-MIN(ROW('03.Muestra'!$D$8:$D$42))+1,""),ROW()-1652)),"")</f>
        <v>https://www.comunidad.madrid/portal-lector/accesibilidad</v>
      </c>
      <c r="D1662" s="99" t="s">
        <v>92</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ref="D1663:D1687" si="87">IF(AND(B1663&lt;&gt;"",C1663&lt;&gt;""),"N/T","")</f>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https://www.comunidad.madrid/portal-lector/</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AREA-USUARIO</v>
      </c>
      <c r="C1692" s="85" t="str" cm="1">
        <f t="array" ref="C1692">IFERROR(INDEX('03.Muestra'!$F$8:$F$42,SMALL(IF("Página Web"='03.Muestra'!$D$8:$D$42,ROW('03.Muestra'!$F$8:$F$42)-MIN(ROW('03.Muestra'!$D$8:$D$42))+1,""),ROW()-1690)),"")</f>
        <v>https://www.comunidad.madrid/portal-lector/area-usuario</v>
      </c>
      <c r="D1692" s="99" t="s">
        <v>94</v>
      </c>
      <c r="E1692" s="79" t="str">
        <f t="shared" si="88"/>
        <v/>
      </c>
      <c r="F1692" s="91">
        <f ca="1">COUNTIF($D1691:INDIRECT("$D" &amp;  SUM(ROW()-1,'03.Muestra'!$D$45)-1),F1691)</f>
        <v>0</v>
      </c>
      <c r="G1692" s="91">
        <f ca="1">COUNTIF($D1691:INDIRECT("$D" &amp;  SUM(ROW()-1,'03.Muestra'!$D$45)-1),G1691)</f>
        <v>0</v>
      </c>
      <c r="H1692" s="91">
        <f ca="1">COUNTIF($D1691:INDIRECT("$D" &amp;  SUM(ROW()-1,'03.Muestra'!$D$45)-1),H1691)</f>
        <v>9</v>
      </c>
      <c r="I1692" s="91">
        <f ca="1">COUNTIF($D1691:INDIRECT("$D" &amp;  SUM(ROW()-1,'03.Muestra'!$D$45)-1),I1691)</f>
        <v>1</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CARNE</v>
      </c>
      <c r="C1693" s="85" t="str" cm="1">
        <f t="array" ref="C1693">IFERROR(INDEX('03.Muestra'!$F$8:$F$42,SMALL(IF("Página Web"='03.Muestra'!$D$8:$D$42,ROW('03.Muestra'!$F$8:$F$42)-MIN(ROW('03.Muestra'!$D$8:$D$42))+1,""),ROW()-1690)),"")</f>
        <v>https://www.comunidad.madrid/portal-lector/solicita-tu-carne</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SERVICIOS</v>
      </c>
      <c r="C1694" s="85" t="str" cm="1">
        <f t="array" ref="C1694">IFERROR(INDEX('03.Muestra'!$F$8:$F$42,SMALL(IF("Página Web"='03.Muestra'!$D$8:$D$42,ROW('03.Muestra'!$F$8:$F$42)-MIN(ROW('03.Muestra'!$D$8:$D$42))+1,""),ROW()-1690)),"")</f>
        <v>https://www.comunidad.madrid/portal-lector/servicios</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CATÁLOGOS</v>
      </c>
      <c r="C1695" s="85" t="str" cm="1">
        <f t="array" ref="C1695">IFERROR(INDEX('03.Muestra'!$F$8:$F$42,SMALL(IF("Página Web"='03.Muestra'!$D$8:$D$42,ROW('03.Muestra'!$F$8:$F$42)-MIN(ROW('03.Muestra'!$D$8:$D$42))+1,""),ROW()-1690)),"")</f>
        <v>https://www.comunidad.madrid/portal-lector/catalogos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ACTIVIDADES</v>
      </c>
      <c r="C1696" s="85" t="str" cm="1">
        <f t="array" ref="C1696">IFERROR(INDEX('03.Muestra'!$F$8:$F$42,SMALL(IF("Página Web"='03.Muestra'!$D$8:$D$42,ROW('03.Muestra'!$F$8:$F$42)-MIN(ROW('03.Muestra'!$D$8:$D$42))+1,""),ROW()-1690)),"")</f>
        <v>https://www.comunidad.madrid/portal-lector/actividades</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RESULTADOS BÚSQUEDA</v>
      </c>
      <c r="C1697" s="85" t="str" cm="1">
        <f t="array" ref="C1697">IFERROR(INDEX('03.Muestra'!$F$8:$F$42,SMALL(IF("Página Web"='03.Muestra'!$D$8:$D$42,ROW('03.Muestra'!$F$8:$F$42)-MIN(ROW('03.Muestra'!$D$8:$D$42))+1,""),ROW()-1690)),"")</f>
        <v>https://www.comunidad.madrid/portal-lector/comunicacion/actividades?busqueda=Biblioteca%20Regional%20de%20Madrid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AVISO LEGAL</v>
      </c>
      <c r="C1698" s="85" t="str" cm="1">
        <f t="array" ref="C1698">IFERROR(INDEX('03.Muestra'!$F$8:$F$42,SMALL(IF("Página Web"='03.Muestra'!$D$8:$D$42,ROW('03.Muestra'!$F$8:$F$42)-MIN(ROW('03.Muestra'!$D$8:$D$42))+1,""),ROW()-1690)),"")</f>
        <v>https://www.comunidad.madrid/portal-lector/sitemap</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MAPA WEB</v>
      </c>
      <c r="C1699" s="85" t="str" cm="1">
        <f t="array" ref="C1699">IFERROR(INDEX('03.Muestra'!$F$8:$F$42,SMALL(IF("Página Web"='03.Muestra'!$D$8:$D$42,ROW('03.Muestra'!$F$8:$F$42)-MIN(ROW('03.Muestra'!$D$8:$D$42))+1,""),ROW()-1690)),"")</f>
        <v>https://www.comunidad.madrid/portal-lector/sitemap</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ACCESIBILIDAD</v>
      </c>
      <c r="C1700" s="85" t="str" cm="1">
        <f t="array" ref="C1700">IFERROR(INDEX('03.Muestra'!$F$8:$F$42,SMALL(IF("Página Web"='03.Muestra'!$D$8:$D$42,ROW('03.Muestra'!$F$8:$F$42)-MIN(ROW('03.Muestra'!$D$8:$D$42))+1,""),ROW()-1690)),"")</f>
        <v>https://www.comunidad.madrid/portal-lector/accesibilidad</v>
      </c>
      <c r="D1700" s="99" t="s">
        <v>104</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ref="D1701:D1725" si="89">IF(AND(B1701&lt;&gt;"",C1701&lt;&gt;""),"N/T","")</f>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https://www.comunidad.madrid/portal-lector/</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AREA-USUARIO</v>
      </c>
      <c r="C1730" s="85" t="str" cm="1">
        <f t="array" ref="C1730">IFERROR(INDEX('03.Muestra'!$F$8:$F$42,SMALL(IF("Página Web"='03.Muestra'!$D$8:$D$42,ROW('03.Muestra'!$F$8:$F$42)-MIN(ROW('03.Muestra'!$D$8:$D$42))+1,""),ROW()-1728)),"")</f>
        <v>https://www.comunidad.madrid/portal-lector/area-usuario</v>
      </c>
      <c r="D1730" s="99" t="s">
        <v>92</v>
      </c>
      <c r="E1730" s="79" t="str">
        <f t="shared" si="90"/>
        <v/>
      </c>
      <c r="F1730" s="91">
        <f ca="1">COUNTIF($D1729:INDIRECT("$D" &amp;  SUM(ROW()-1,'03.Muestra'!$D$45)-1),F1729)</f>
        <v>0</v>
      </c>
      <c r="G1730" s="91">
        <f ca="1">COUNTIF($D1729:INDIRECT("$D" &amp;  SUM(ROW()-1,'03.Muestra'!$D$45)-1),G1729)</f>
        <v>0</v>
      </c>
      <c r="H1730" s="91">
        <f ca="1">COUNTIF($D1729:INDIRECT("$D" &amp;  SUM(ROW()-1,'03.Muestra'!$D$45)-1),H1729)</f>
        <v>9</v>
      </c>
      <c r="I1730" s="91">
        <f ca="1">COUNTIF($D1729:INDIRECT("$D" &amp;  SUM(ROW()-1,'03.Muestra'!$D$45)-1),I1729)</f>
        <v>0</v>
      </c>
      <c r="J1730" s="91">
        <f ca="1">COUNTIF($D1729:INDIRECT("$D" &amp;  SUM(ROW()-1,'03.Muestra'!$D$45)-1),J1729)</f>
        <v>1</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CARNE</v>
      </c>
      <c r="C1731" s="85" t="str" cm="1">
        <f t="array" ref="C1731">IFERROR(INDEX('03.Muestra'!$F$8:$F$42,SMALL(IF("Página Web"='03.Muestra'!$D$8:$D$42,ROW('03.Muestra'!$F$8:$F$42)-MIN(ROW('03.Muestra'!$D$8:$D$42))+1,""),ROW()-1728)),"")</f>
        <v>https://www.comunidad.madrid/portal-lector/solicita-tu-carne</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SERVICIOS</v>
      </c>
      <c r="C1732" s="85" t="str" cm="1">
        <f t="array" ref="C1732">IFERROR(INDEX('03.Muestra'!$F$8:$F$42,SMALL(IF("Página Web"='03.Muestra'!$D$8:$D$42,ROW('03.Muestra'!$F$8:$F$42)-MIN(ROW('03.Muestra'!$D$8:$D$42))+1,""),ROW()-1728)),"")</f>
        <v>https://www.comunidad.madrid/portal-lector/servicios</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CATÁLOGOS</v>
      </c>
      <c r="C1733" s="85" t="str" cm="1">
        <f t="array" ref="C1733">IFERROR(INDEX('03.Muestra'!$F$8:$F$42,SMALL(IF("Página Web"='03.Muestra'!$D$8:$D$42,ROW('03.Muestra'!$F$8:$F$42)-MIN(ROW('03.Muestra'!$D$8:$D$42))+1,""),ROW()-1728)),"")</f>
        <v>https://www.comunidad.madrid/portal-lector/catalogos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ACTIVIDADES</v>
      </c>
      <c r="C1734" s="85" t="str" cm="1">
        <f t="array" ref="C1734">IFERROR(INDEX('03.Muestra'!$F$8:$F$42,SMALL(IF("Página Web"='03.Muestra'!$D$8:$D$42,ROW('03.Muestra'!$F$8:$F$42)-MIN(ROW('03.Muestra'!$D$8:$D$42))+1,""),ROW()-1728)),"")</f>
        <v>https://www.comunidad.madrid/portal-lector/actividades</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RESULTADOS BÚSQUEDA</v>
      </c>
      <c r="C1735" s="85" t="str" cm="1">
        <f t="array" ref="C1735">IFERROR(INDEX('03.Muestra'!$F$8:$F$42,SMALL(IF("Página Web"='03.Muestra'!$D$8:$D$42,ROW('03.Muestra'!$F$8:$F$42)-MIN(ROW('03.Muestra'!$D$8:$D$42))+1,""),ROW()-1728)),"")</f>
        <v>https://www.comunidad.madrid/portal-lector/comunicacion/actividades?busqueda=Biblioteca%20Regional%20de%20Madrid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AVISO LEGAL</v>
      </c>
      <c r="C1736" s="85" t="str" cm="1">
        <f t="array" ref="C1736">IFERROR(INDEX('03.Muestra'!$F$8:$F$42,SMALL(IF("Página Web"='03.Muestra'!$D$8:$D$42,ROW('03.Muestra'!$F$8:$F$42)-MIN(ROW('03.Muestra'!$D$8:$D$42))+1,""),ROW()-1728)),"")</f>
        <v>https://www.comunidad.madrid/portal-lector/sitemap</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MAPA WEB</v>
      </c>
      <c r="C1737" s="85" t="str" cm="1">
        <f t="array" ref="C1737">IFERROR(INDEX('03.Muestra'!$F$8:$F$42,SMALL(IF("Página Web"='03.Muestra'!$D$8:$D$42,ROW('03.Muestra'!$F$8:$F$42)-MIN(ROW('03.Muestra'!$D$8:$D$42))+1,""),ROW()-1728)),"")</f>
        <v>https://www.comunidad.madrid/portal-lector/sitemap</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ACCESIBILIDAD</v>
      </c>
      <c r="C1738" s="85" t="str" cm="1">
        <f t="array" ref="C1738">IFERROR(INDEX('03.Muestra'!$F$8:$F$42,SMALL(IF("Página Web"='03.Muestra'!$D$8:$D$42,ROW('03.Muestra'!$F$8:$F$42)-MIN(ROW('03.Muestra'!$D$8:$D$42))+1,""),ROW()-1728)),"")</f>
        <v>https://www.comunidad.madrid/portal-lector/accesibilidad</v>
      </c>
      <c r="D1738" s="99" t="s">
        <v>104</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ref="D1739:D1763" si="91">IF(AND(B1739&lt;&gt;"",C1739&lt;&gt;""),"N/T","")</f>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https://www.comunidad.madrid/portal-lector/</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AREA-USUARIO</v>
      </c>
      <c r="C1768" s="85" t="str" cm="1">
        <f t="array" ref="C1768">IFERROR(INDEX('03.Muestra'!$F$8:$F$42,SMALL(IF("Página Web"='03.Muestra'!$D$8:$D$42,ROW('03.Muestra'!$F$8:$F$42)-MIN(ROW('03.Muestra'!$D$8:$D$42))+1,""),ROW()-1766)),"")</f>
        <v>https://www.comunidad.madrid/portal-lector/area-usuario</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CARNE</v>
      </c>
      <c r="C1769" s="85" t="str" cm="1">
        <f t="array" ref="C1769">IFERROR(INDEX('03.Muestra'!$F$8:$F$42,SMALL(IF("Página Web"='03.Muestra'!$D$8:$D$42,ROW('03.Muestra'!$F$8:$F$42)-MIN(ROW('03.Muestra'!$D$8:$D$42))+1,""),ROW()-1766)),"")</f>
        <v>https://www.comunidad.madrid/portal-lector/solicita-tu-carne</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SERVICIOS</v>
      </c>
      <c r="C1770" s="85" t="str" cm="1">
        <f t="array" ref="C1770">IFERROR(INDEX('03.Muestra'!$F$8:$F$42,SMALL(IF("Página Web"='03.Muestra'!$D$8:$D$42,ROW('03.Muestra'!$F$8:$F$42)-MIN(ROW('03.Muestra'!$D$8:$D$42))+1,""),ROW()-1766)),"")</f>
        <v>https://www.comunidad.madrid/portal-lector/servicios</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CATÁLOGOS</v>
      </c>
      <c r="C1771" s="85" t="str" cm="1">
        <f t="array" ref="C1771">IFERROR(INDEX('03.Muestra'!$F$8:$F$42,SMALL(IF("Página Web"='03.Muestra'!$D$8:$D$42,ROW('03.Muestra'!$F$8:$F$42)-MIN(ROW('03.Muestra'!$D$8:$D$42))+1,""),ROW()-1766)),"")</f>
        <v>https://www.comunidad.madrid/portal-lector/catalogos</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ACTIVIDADES</v>
      </c>
      <c r="C1772" s="85" t="str" cm="1">
        <f t="array" ref="C1772">IFERROR(INDEX('03.Muestra'!$F$8:$F$42,SMALL(IF("Página Web"='03.Muestra'!$D$8:$D$42,ROW('03.Muestra'!$F$8:$F$42)-MIN(ROW('03.Muestra'!$D$8:$D$42))+1,""),ROW()-1766)),"")</f>
        <v>https://www.comunidad.madrid/portal-lector/actividades</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RESULTADOS BÚSQUEDA</v>
      </c>
      <c r="C1773" s="85" t="str" cm="1">
        <f t="array" ref="C1773">IFERROR(INDEX('03.Muestra'!$F$8:$F$42,SMALL(IF("Página Web"='03.Muestra'!$D$8:$D$42,ROW('03.Muestra'!$F$8:$F$42)-MIN(ROW('03.Muestra'!$D$8:$D$42))+1,""),ROW()-1766)),"")</f>
        <v>https://www.comunidad.madrid/portal-lector/comunicacion/actividades?busqueda=Biblioteca%20Regional%20de%20Madrid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AVISO LEGAL</v>
      </c>
      <c r="C1774" s="85" t="str" cm="1">
        <f t="array" ref="C1774">IFERROR(INDEX('03.Muestra'!$F$8:$F$42,SMALL(IF("Página Web"='03.Muestra'!$D$8:$D$42,ROW('03.Muestra'!$F$8:$F$42)-MIN(ROW('03.Muestra'!$D$8:$D$42))+1,""),ROW()-1766)),"")</f>
        <v>https://www.comunidad.madrid/portal-lector/sitemap</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MAPA WEB</v>
      </c>
      <c r="C1775" s="85" t="str" cm="1">
        <f t="array" ref="C1775">IFERROR(INDEX('03.Muestra'!$F$8:$F$42,SMALL(IF("Página Web"='03.Muestra'!$D$8:$D$42,ROW('03.Muestra'!$F$8:$F$42)-MIN(ROW('03.Muestra'!$D$8:$D$42))+1,""),ROW()-1766)),"")</f>
        <v>https://www.comunidad.madrid/portal-lector/sitemap</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ACCESIBILIDAD</v>
      </c>
      <c r="C1776" s="85" t="str" cm="1">
        <f t="array" ref="C1776">IFERROR(INDEX('03.Muestra'!$F$8:$F$42,SMALL(IF("Página Web"='03.Muestra'!$D$8:$D$42,ROW('03.Muestra'!$F$8:$F$42)-MIN(ROW('03.Muestra'!$D$8:$D$42))+1,""),ROW()-1766)),"")</f>
        <v>https://www.comunidad.madrid/portal-lector/accesibilidad</v>
      </c>
      <c r="D1776" s="99" t="s">
        <v>92</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ref="D1777:D1801" si="93">IF(AND(B1777&lt;&gt;"",C1777&lt;&gt;""),"N/T","")</f>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https://www.comunidad.madrid/portal-lector/</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AREA-USUARIO</v>
      </c>
      <c r="C1806" s="85" t="str" cm="1">
        <f t="array" ref="C1806">IFERROR(INDEX('03.Muestra'!$F$8:$F$42,SMALL(IF("Página Web"='03.Muestra'!$D$8:$D$42,ROW('03.Muestra'!$F$8:$F$42)-MIN(ROW('03.Muestra'!$D$8:$D$42))+1,""),ROW()-1804)),"")</f>
        <v>https://www.comunidad.madrid/portal-lector/area-usuario</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3</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CARNE</v>
      </c>
      <c r="C1807" s="85" t="str" cm="1">
        <f t="array" ref="C1807">IFERROR(INDEX('03.Muestra'!$F$8:$F$42,SMALL(IF("Página Web"='03.Muestra'!$D$8:$D$42,ROW('03.Muestra'!$F$8:$F$42)-MIN(ROW('03.Muestra'!$D$8:$D$42))+1,""),ROW()-1804)),"")</f>
        <v>https://www.comunidad.madrid/portal-lector/solicita-tu-carne</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SERVICIOS</v>
      </c>
      <c r="C1808" s="85" t="str" cm="1">
        <f t="array" ref="C1808">IFERROR(INDEX('03.Muestra'!$F$8:$F$42,SMALL(IF("Página Web"='03.Muestra'!$D$8:$D$42,ROW('03.Muestra'!$F$8:$F$42)-MIN(ROW('03.Muestra'!$D$8:$D$42))+1,""),ROW()-1804)),"")</f>
        <v>https://www.comunidad.madrid/portal-lector/servicios</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CATÁLOGOS</v>
      </c>
      <c r="C1809" s="85" t="str" cm="1">
        <f t="array" ref="C1809">IFERROR(INDEX('03.Muestra'!$F$8:$F$42,SMALL(IF("Página Web"='03.Muestra'!$D$8:$D$42,ROW('03.Muestra'!$F$8:$F$42)-MIN(ROW('03.Muestra'!$D$8:$D$42))+1,""),ROW()-1804)),"")</f>
        <v>https://www.comunidad.madrid/portal-lector/catalogos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ACTIVIDADES</v>
      </c>
      <c r="C1810" s="85" t="str" cm="1">
        <f t="array" ref="C1810">IFERROR(INDEX('03.Muestra'!$F$8:$F$42,SMALL(IF("Página Web"='03.Muestra'!$D$8:$D$42,ROW('03.Muestra'!$F$8:$F$42)-MIN(ROW('03.Muestra'!$D$8:$D$42))+1,""),ROW()-1804)),"")</f>
        <v>https://www.comunidad.madrid/portal-lector/actividades</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RESULTADOS BÚSQUEDA</v>
      </c>
      <c r="C1811" s="85" t="str" cm="1">
        <f t="array" ref="C1811">IFERROR(INDEX('03.Muestra'!$F$8:$F$42,SMALL(IF("Página Web"='03.Muestra'!$D$8:$D$42,ROW('03.Muestra'!$F$8:$F$42)-MIN(ROW('03.Muestra'!$D$8:$D$42))+1,""),ROW()-1804)),"")</f>
        <v>https://www.comunidad.madrid/portal-lector/comunicacion/actividades?busqueda=Biblioteca%20Regional%20de%20Madrid</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AVISO LEGAL</v>
      </c>
      <c r="C1812" s="85" t="str" cm="1">
        <f t="array" ref="C1812">IFERROR(INDEX('03.Muestra'!$F$8:$F$42,SMALL(IF("Página Web"='03.Muestra'!$D$8:$D$42,ROW('03.Muestra'!$F$8:$F$42)-MIN(ROW('03.Muestra'!$D$8:$D$42))+1,""),ROW()-1804)),"")</f>
        <v>https://www.comunidad.madrid/portal-lector/sitemap</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MAPA WEB</v>
      </c>
      <c r="C1813" s="85" t="str" cm="1">
        <f t="array" ref="C1813">IFERROR(INDEX('03.Muestra'!$F$8:$F$42,SMALL(IF("Página Web"='03.Muestra'!$D$8:$D$42,ROW('03.Muestra'!$F$8:$F$42)-MIN(ROW('03.Muestra'!$D$8:$D$42))+1,""),ROW()-1804)),"")</f>
        <v>https://www.comunidad.madrid/portal-lector/sitemap</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ACCESIBILIDAD</v>
      </c>
      <c r="C1814" s="85" t="str" cm="1">
        <f t="array" ref="C1814">IFERROR(INDEX('03.Muestra'!$F$8:$F$42,SMALL(IF("Página Web"='03.Muestra'!$D$8:$D$42,ROW('03.Muestra'!$F$8:$F$42)-MIN(ROW('03.Muestra'!$D$8:$D$42))+1,""),ROW()-1804)),"")</f>
        <v>https://www.comunidad.madrid/portal-lector/accesibilidad</v>
      </c>
      <c r="D1814" s="99" t="s">
        <v>92</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ref="D1815:D1839" si="95">IF(AND(B1815&lt;&gt;"",C1815&lt;&gt;""),"N/T","")</f>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https://www.comunidad.madrid/portal-lector/</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AREA-USUARIO</v>
      </c>
      <c r="C1844" s="85" t="str" cm="1">
        <f t="array" ref="C1844">IFERROR(INDEX('03.Muestra'!$F$8:$F$42,SMALL(IF("Página Web"='03.Muestra'!$D$8:$D$42,ROW('03.Muestra'!$F$8:$F$42)-MIN(ROW('03.Muestra'!$D$8:$D$42))+1,""),ROW()-1842)),"")</f>
        <v>https://www.comunidad.madrid/portal-lector/area-usuario</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CARNE</v>
      </c>
      <c r="C1845" s="85" t="str" cm="1">
        <f t="array" ref="C1845">IFERROR(INDEX('03.Muestra'!$F$8:$F$42,SMALL(IF("Página Web"='03.Muestra'!$D$8:$D$42,ROW('03.Muestra'!$F$8:$F$42)-MIN(ROW('03.Muestra'!$D$8:$D$42))+1,""),ROW()-1842)),"")</f>
        <v>https://www.comunidad.madrid/portal-lector/solicita-tu-carne</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SERVICIOS</v>
      </c>
      <c r="C1846" s="85" t="str" cm="1">
        <f t="array" ref="C1846">IFERROR(INDEX('03.Muestra'!$F$8:$F$42,SMALL(IF("Página Web"='03.Muestra'!$D$8:$D$42,ROW('03.Muestra'!$F$8:$F$42)-MIN(ROW('03.Muestra'!$D$8:$D$42))+1,""),ROW()-1842)),"")</f>
        <v>https://www.comunidad.madrid/portal-lector/servicios</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CATÁLOGOS</v>
      </c>
      <c r="C1847" s="85" t="str" cm="1">
        <f t="array" ref="C1847">IFERROR(INDEX('03.Muestra'!$F$8:$F$42,SMALL(IF("Página Web"='03.Muestra'!$D$8:$D$42,ROW('03.Muestra'!$F$8:$F$42)-MIN(ROW('03.Muestra'!$D$8:$D$42))+1,""),ROW()-1842)),"")</f>
        <v>https://www.comunidad.madrid/portal-lector/catalogos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ACTIVIDADES</v>
      </c>
      <c r="C1848" s="85" t="str" cm="1">
        <f t="array" ref="C1848">IFERROR(INDEX('03.Muestra'!$F$8:$F$42,SMALL(IF("Página Web"='03.Muestra'!$D$8:$D$42,ROW('03.Muestra'!$F$8:$F$42)-MIN(ROW('03.Muestra'!$D$8:$D$42))+1,""),ROW()-1842)),"")</f>
        <v>https://www.comunidad.madrid/portal-lector/actividades</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RESULTADOS BÚSQUEDA</v>
      </c>
      <c r="C1849" s="85" t="str" cm="1">
        <f t="array" ref="C1849">IFERROR(INDEX('03.Muestra'!$F$8:$F$42,SMALL(IF("Página Web"='03.Muestra'!$D$8:$D$42,ROW('03.Muestra'!$F$8:$F$42)-MIN(ROW('03.Muestra'!$D$8:$D$42))+1,""),ROW()-1842)),"")</f>
        <v>https://www.comunidad.madrid/portal-lector/comunicacion/actividades?busqueda=Biblioteca%20Regional%20de%20Madrid</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AVISO LEGAL</v>
      </c>
      <c r="C1850" s="85" t="str" cm="1">
        <f t="array" ref="C1850">IFERROR(INDEX('03.Muestra'!$F$8:$F$42,SMALL(IF("Página Web"='03.Muestra'!$D$8:$D$42,ROW('03.Muestra'!$F$8:$F$42)-MIN(ROW('03.Muestra'!$D$8:$D$42))+1,""),ROW()-1842)),"")</f>
        <v>https://www.comunidad.madrid/portal-lector/sitemap</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MAPA WEB</v>
      </c>
      <c r="C1851" s="85" t="str" cm="1">
        <f t="array" ref="C1851">IFERROR(INDEX('03.Muestra'!$F$8:$F$42,SMALL(IF("Página Web"='03.Muestra'!$D$8:$D$42,ROW('03.Muestra'!$F$8:$F$42)-MIN(ROW('03.Muestra'!$D$8:$D$42))+1,""),ROW()-1842)),"")</f>
        <v>https://www.comunidad.madrid/portal-lector/sitemap</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ACCESIBILIDAD</v>
      </c>
      <c r="C1852" s="85" t="str" cm="1">
        <f t="array" ref="C1852">IFERROR(INDEX('03.Muestra'!$F$8:$F$42,SMALL(IF("Página Web"='03.Muestra'!$D$8:$D$42,ROW('03.Muestra'!$F$8:$F$42)-MIN(ROW('03.Muestra'!$D$8:$D$42))+1,""),ROW()-1842)),"")</f>
        <v>https://www.comunidad.madrid/portal-lector/accesibilidad</v>
      </c>
      <c r="D1852" s="99" t="s">
        <v>104</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ref="D1853:D1877" si="97">IF(AND(B1853&lt;&gt;"",C1853&lt;&gt;""),"N/T","")</f>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https://www.comunidad.madrid/portal-lector/</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AREA-USUARIO</v>
      </c>
      <c r="C1882" s="85" t="str" cm="1">
        <f t="array" ref="C1882">IFERROR(INDEX('03.Muestra'!$F$8:$F$42,SMALL(IF("Página Web"='03.Muestra'!$D$8:$D$42,ROW('03.Muestra'!$F$8:$F$42)-MIN(ROW('03.Muestra'!$D$8:$D$42))+1,""),ROW()-1880)),"")</f>
        <v>https://www.comunidad.madrid/portal-lector/area-usuario</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CARNE</v>
      </c>
      <c r="C1883" s="85" t="str" cm="1">
        <f t="array" ref="C1883">IFERROR(INDEX('03.Muestra'!$F$8:$F$42,SMALL(IF("Página Web"='03.Muestra'!$D$8:$D$42,ROW('03.Muestra'!$F$8:$F$42)-MIN(ROW('03.Muestra'!$D$8:$D$42))+1,""),ROW()-1880)),"")</f>
        <v>https://www.comunidad.madrid/portal-lector/solicita-tu-carne</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SERVICIOS</v>
      </c>
      <c r="C1884" s="85" t="str" cm="1">
        <f t="array" ref="C1884">IFERROR(INDEX('03.Muestra'!$F$8:$F$42,SMALL(IF("Página Web"='03.Muestra'!$D$8:$D$42,ROW('03.Muestra'!$F$8:$F$42)-MIN(ROW('03.Muestra'!$D$8:$D$42))+1,""),ROW()-1880)),"")</f>
        <v>https://www.comunidad.madrid/portal-lector/servicios</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CATÁLOGOS</v>
      </c>
      <c r="C1885" s="85" t="str" cm="1">
        <f t="array" ref="C1885">IFERROR(INDEX('03.Muestra'!$F$8:$F$42,SMALL(IF("Página Web"='03.Muestra'!$D$8:$D$42,ROW('03.Muestra'!$F$8:$F$42)-MIN(ROW('03.Muestra'!$D$8:$D$42))+1,""),ROW()-1880)),"")</f>
        <v>https://www.comunidad.madrid/portal-lector/catalogos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ACTIVIDADES</v>
      </c>
      <c r="C1886" s="85" t="str" cm="1">
        <f t="array" ref="C1886">IFERROR(INDEX('03.Muestra'!$F$8:$F$42,SMALL(IF("Página Web"='03.Muestra'!$D$8:$D$42,ROW('03.Muestra'!$F$8:$F$42)-MIN(ROW('03.Muestra'!$D$8:$D$42))+1,""),ROW()-1880)),"")</f>
        <v>https://www.comunidad.madrid/portal-lector/actividades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RESULTADOS BÚSQUEDA</v>
      </c>
      <c r="C1887" s="85" t="str" cm="1">
        <f t="array" ref="C1887">IFERROR(INDEX('03.Muestra'!$F$8:$F$42,SMALL(IF("Página Web"='03.Muestra'!$D$8:$D$42,ROW('03.Muestra'!$F$8:$F$42)-MIN(ROW('03.Muestra'!$D$8:$D$42))+1,""),ROW()-1880)),"")</f>
        <v>https://www.comunidad.madrid/portal-lector/comunicacion/actividades?busqueda=Biblioteca%20Regional%20de%20Madrid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AVISO LEGAL</v>
      </c>
      <c r="C1888" s="85" t="str" cm="1">
        <f t="array" ref="C1888">IFERROR(INDEX('03.Muestra'!$F$8:$F$42,SMALL(IF("Página Web"='03.Muestra'!$D$8:$D$42,ROW('03.Muestra'!$F$8:$F$42)-MIN(ROW('03.Muestra'!$D$8:$D$42))+1,""),ROW()-1880)),"")</f>
        <v>https://www.comunidad.madrid/portal-lector/sitemap</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MAPA WEB</v>
      </c>
      <c r="C1889" s="85" t="str" cm="1">
        <f t="array" ref="C1889">IFERROR(INDEX('03.Muestra'!$F$8:$F$42,SMALL(IF("Página Web"='03.Muestra'!$D$8:$D$42,ROW('03.Muestra'!$F$8:$F$42)-MIN(ROW('03.Muestra'!$D$8:$D$42))+1,""),ROW()-1880)),"")</f>
        <v>https://www.comunidad.madrid/portal-lector/sitemap</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ACCESIBILIDAD</v>
      </c>
      <c r="C1890" s="85" t="str" cm="1">
        <f t="array" ref="C1890">IFERROR(INDEX('03.Muestra'!$F$8:$F$42,SMALL(IF("Página Web"='03.Muestra'!$D$8:$D$42,ROW('03.Muestra'!$F$8:$F$42)-MIN(ROW('03.Muestra'!$D$8:$D$42))+1,""),ROW()-1880)),"")</f>
        <v>https://www.comunidad.madrid/portal-lector/accesibilidad</v>
      </c>
      <c r="D1890" s="99" t="s">
        <v>94</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ref="D1891:D1915" si="99">IF(AND(B1891&lt;&gt;"",C1891&lt;&gt;""),"N/T","")</f>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2026-06-24T06:51:09Z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