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Default Extension="vml" ContentType="application/vnd.openxmlformats-officedocument.vmlDrawing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Índice" sheetId="1" r:id="rId1"/>
    <sheet name="AMTA" sheetId="2" r:id="rId2"/>
    <sheet name="AG. ADM.DIGITAL" sheetId="3" r:id="rId3"/>
    <sheet name="OBRAS MADRID" sheetId="4" r:id="rId4"/>
    <sheet name="Hosp. FUENLABRADA" sheetId="5" r:id="rId5"/>
    <sheet name="MADRID ACTIVA" sheetId="6" r:id="rId6"/>
    <sheet name="NUEVO ARPEGIO" sheetId="7" r:id="rId7"/>
    <sheet name="RTVM" sheetId="8" r:id="rId8"/>
    <sheet name="MADRID CULTURA Y TURISMO" sheetId="9" r:id="rId9"/>
    <sheet name="UCR" sheetId="10" r:id="rId10"/>
    <sheet name="IECSUASV" sheetId="11" r:id="rId11"/>
    <sheet name="ALCALINGUA" sheetId="12" r:id="rId12"/>
    <sheet name="CANAL Comunic." sheetId="13" r:id="rId13"/>
    <sheet name="CYII" sheetId="14" r:id="rId14"/>
    <sheet name="CYII Gestión" sheetId="15" r:id="rId15"/>
    <sheet name="CANAL Energ. Comercial." sheetId="16" r:id="rId16"/>
    <sheet name="CANAL Energ. Distrib." sheetId="17" r:id="rId17"/>
    <sheet name="CANAL Energ. Gener." sheetId="18" r:id="rId18"/>
    <sheet name="CANAL Energía" sheetId="19" r:id="rId19"/>
    <sheet name="CANAL Extensia" sheetId="20" r:id="rId20"/>
    <sheet name="CANAL Gas Distrib." sheetId="21" r:id="rId21"/>
    <sheet name="CANAL Gest. Lanzarote" sheetId="22" r:id="rId22"/>
    <sheet name="CTC" sheetId="23" r:id="rId23"/>
    <sheet name="CRUSA" sheetId="24" r:id="rId24"/>
    <sheet name="GEDESMA" sheetId="25" r:id="rId25"/>
    <sheet name="HIDRÁULICA" sheetId="26" r:id="rId26"/>
    <sheet name="HISPANAGUA" sheetId="27" r:id="rId27"/>
    <sheet name="METRO" sheetId="28" r:id="rId28"/>
    <sheet name="PARTICIPACIONES CRM" sheetId="29" r:id="rId29"/>
    <sheet name="OCU" sheetId="30" r:id="rId30"/>
    <sheet name="OYD" sheetId="31" r:id="rId31"/>
    <sheet name="JUVENTUD" sheetId="32" r:id="rId32"/>
  </sheets>
  <externalReferences>
    <externalReference r:id="rId35"/>
    <externalReference r:id="rId36"/>
    <externalReference r:id="rId37"/>
    <externalReference r:id="rId38"/>
    <externalReference r:id="rId39"/>
  </externalReferences>
  <definedNames>
    <definedName name="areaD1">'[2]OYD'!$C$3:$D$63</definedName>
    <definedName name="areaD10" localSheetId="30">#REF!</definedName>
    <definedName name="areaD10">#REF!</definedName>
    <definedName name="areaD11" localSheetId="30">#REF!</definedName>
    <definedName name="areaD11">#REF!</definedName>
    <definedName name="areaD2_1" localSheetId="30">'OYD'!$C$3:$D$58</definedName>
    <definedName name="areaD2_1">'OCU'!$C$3:$D$58</definedName>
    <definedName name="areaD2_2" localSheetId="30">'OYD'!$C$59:$D$61</definedName>
    <definedName name="areaD2_2">'OCU'!$C$59:$D$61</definedName>
    <definedName name="areaD3_1" localSheetId="30">#REF!</definedName>
    <definedName name="areaD3_1">#REF!</definedName>
    <definedName name="areaD3_2" localSheetId="30">#REF!</definedName>
    <definedName name="areaD3_2">#REF!</definedName>
    <definedName name="areaD3_3" localSheetId="30">#REF!</definedName>
    <definedName name="areaD3_3">#REF!</definedName>
    <definedName name="areaD3_4" localSheetId="30">#REF!</definedName>
    <definedName name="areaD3_4">#REF!</definedName>
    <definedName name="areaD4" localSheetId="30">#REF!</definedName>
    <definedName name="areaD4">#REF!</definedName>
    <definedName name="areaD4a" localSheetId="30">#REF!</definedName>
    <definedName name="areaD4a">#REF!</definedName>
    <definedName name="areaD4b" localSheetId="30">#REF!</definedName>
    <definedName name="areaD4b">#REF!</definedName>
    <definedName name="areaD5" localSheetId="30">#REF!</definedName>
    <definedName name="areaD5">#REF!</definedName>
    <definedName name="areaD50" localSheetId="30">#REF!</definedName>
    <definedName name="areaD50">#REF!</definedName>
    <definedName name="areaD6" localSheetId="30">#REF!</definedName>
    <definedName name="areaD6">#REF!</definedName>
    <definedName name="areaD7" localSheetId="30">#REF!</definedName>
    <definedName name="areaD7">#REF!</definedName>
    <definedName name="areaD70" localSheetId="30">#REF!</definedName>
    <definedName name="areaD70">#REF!</definedName>
    <definedName name="areaD8" localSheetId="30">#REF!</definedName>
    <definedName name="areaD8">#REF!</definedName>
    <definedName name="areaD80" localSheetId="30">#REF!</definedName>
    <definedName name="areaD80">#REF!</definedName>
    <definedName name="areaD9" localSheetId="30">#REF!</definedName>
    <definedName name="areaD9">#REF!</definedName>
    <definedName name="areaD9b" localSheetId="30">#REF!</definedName>
    <definedName name="areaD9b">#REF!</definedName>
  </definedNames>
  <calcPr fullCalcOnLoad="1"/>
</workbook>
</file>

<file path=xl/comments27.xml><?xml version="1.0" encoding="utf-8"?>
<comments xmlns="http://schemas.openxmlformats.org/spreadsheetml/2006/main">
  <authors>
    <author>Autor</author>
  </authors>
  <commentList>
    <comment ref="D2" authorId="0">
      <text>
        <r>
          <rPr>
            <b/>
            <sz val="9"/>
            <rFont val="Tahoma"/>
            <family val="2"/>
          </rPr>
          <t>Dic 2017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<sst xmlns="http://schemas.openxmlformats.org/spreadsheetml/2006/main" count="3604" uniqueCount="199">
  <si>
    <t>EMPRESAS Y ENTES PÚBLICOS DE LA COMUNIDAD DE MADRID</t>
  </si>
  <si>
    <t/>
  </si>
  <si>
    <t>(miles de euros)</t>
  </si>
  <si>
    <t>T</t>
  </si>
  <si>
    <t>T-1</t>
  </si>
  <si>
    <t>CUENTA DE PÉRDIDAS Y GANANCIAS</t>
  </si>
  <si>
    <t>A) OPERACIONES CONTINUADAS</t>
  </si>
  <si>
    <t>700, 701, 702, 703, 704, 705, (706), (708), (709)</t>
  </si>
  <si>
    <t>1. Importe neto de la cifra de negocios.</t>
  </si>
  <si>
    <t>71, 7930, (6930)</t>
  </si>
  <si>
    <t>2. Variación de existencias de productos terminados y en curso de fabricación.</t>
  </si>
  <si>
    <t>73</t>
  </si>
  <si>
    <t>3. Trabajos realizados por la empresa para su activo.</t>
  </si>
  <si>
    <t xml:space="preserve"> </t>
  </si>
  <si>
    <t>4. Aprovisionamientos.</t>
  </si>
  <si>
    <t>(600),  6060, 6080, 6090, 610</t>
  </si>
  <si>
    <t xml:space="preserve">         a) Consumo de mercaderías.</t>
  </si>
  <si>
    <t>(601), (602), 6061, 6062, 6081, 6082, 6091, 6092, 611, 612</t>
  </si>
  <si>
    <t xml:space="preserve">         b) Consumo de materias primas y otras materias consumibles.</t>
  </si>
  <si>
    <t>(607)</t>
  </si>
  <si>
    <t xml:space="preserve">         c) Trabajos realizados por otras empresas.</t>
  </si>
  <si>
    <t>(6931), (6932), (6933), 7931, 7932, 7933</t>
  </si>
  <si>
    <t xml:space="preserve">         d) Deterioro de mercaderías, materias primas y otros aprovisionamientos.</t>
  </si>
  <si>
    <t>5. Otros ingresos de explotación.</t>
  </si>
  <si>
    <t>75</t>
  </si>
  <si>
    <t xml:space="preserve">         a) Ingresos accesorios y otros de gestión corriente.</t>
  </si>
  <si>
    <t>740, 747</t>
  </si>
  <si>
    <t xml:space="preserve">         b) Subvenciones de explotación incorporadas al resultado del ejercicio.</t>
  </si>
  <si>
    <t>6. Gastos de personal.</t>
  </si>
  <si>
    <t>(640) (641) (6450)</t>
  </si>
  <si>
    <t xml:space="preserve">         a) Sueldos, salarios y asimilados.</t>
  </si>
  <si>
    <t>(642), (643), (649)</t>
  </si>
  <si>
    <t xml:space="preserve">         b) Cargas sociales.</t>
  </si>
  <si>
    <t>(644), (6457), 7950, 7957</t>
  </si>
  <si>
    <t xml:space="preserve">         c) Provisiones.</t>
  </si>
  <si>
    <t>7. Otros gastos de explotación.</t>
  </si>
  <si>
    <t xml:space="preserve"> (625) (620), (621), (622), (623), (624), (626), (627), (628), (629)</t>
  </si>
  <si>
    <t xml:space="preserve">         a) Servicios exteriores.</t>
  </si>
  <si>
    <t>(631), (634), 636, 639</t>
  </si>
  <si>
    <t xml:space="preserve">         b) Tributos.</t>
  </si>
  <si>
    <t>(650), (694), (695), 794, 7954</t>
  </si>
  <si>
    <t xml:space="preserve">         c) Pérdidas, deterioro y variación de provisiones por operaciones comerciales.</t>
  </si>
  <si>
    <t>(651), (659)</t>
  </si>
  <si>
    <t xml:space="preserve">         d) Otros gastos de gestión corriente.</t>
  </si>
  <si>
    <t>8. Amortización de inmovilizado.</t>
  </si>
  <si>
    <t>(680)</t>
  </si>
  <si>
    <t xml:space="preserve">         a) Amortización del inmovilizado intangible</t>
  </si>
  <si>
    <t>(681)</t>
  </si>
  <si>
    <t xml:space="preserve">         b) Amortización del inmovilizado material</t>
  </si>
  <si>
    <t>(682)</t>
  </si>
  <si>
    <t xml:space="preserve">         c) Amortización de las inversiones inmobiliarias</t>
  </si>
  <si>
    <t>9. Imputación de subvenciones de inmovilizado no financiero y otras.</t>
  </si>
  <si>
    <t>7951, 7952, 7955, 7956</t>
  </si>
  <si>
    <t>10. Excesos de provisiones.</t>
  </si>
  <si>
    <t>11. Deterioro y resultado por enajenaciones del inmovilizado.</t>
  </si>
  <si>
    <t xml:space="preserve">         a) Deterioros y pérdidas.</t>
  </si>
  <si>
    <t>(690), 790</t>
  </si>
  <si>
    <t xml:space="preserve">         Del inmovilizado intangible</t>
  </si>
  <si>
    <t>(691), 791</t>
  </si>
  <si>
    <t xml:space="preserve">         Del inmovilizado material</t>
  </si>
  <si>
    <t>(692), 792</t>
  </si>
  <si>
    <t xml:space="preserve">         De las inversiones inmobiliarias</t>
  </si>
  <si>
    <t xml:space="preserve">         b) Resultados por enajenaciones y otras..</t>
  </si>
  <si>
    <t>(670), 770</t>
  </si>
  <si>
    <t>(671), 771</t>
  </si>
  <si>
    <t>(672), 772</t>
  </si>
  <si>
    <t>774;(NECA 7Âª 6)</t>
  </si>
  <si>
    <t>12. Diferencia negativa de combinaciones de negocio</t>
  </si>
  <si>
    <t>13. Otros resultados</t>
  </si>
  <si>
    <t>(678)</t>
  </si>
  <si>
    <t xml:space="preserve">         Gastos excepcionales</t>
  </si>
  <si>
    <t>778</t>
  </si>
  <si>
    <t xml:space="preserve">         Ingresos excepcionales</t>
  </si>
  <si>
    <t>A.1) RESULTADO DE EXPLOTACIÓN (1+2+3+4+5+6+7+8+9+10+11+12+13)</t>
  </si>
  <si>
    <t>14. Ingresos financieros.</t>
  </si>
  <si>
    <t>760</t>
  </si>
  <si>
    <t xml:space="preserve">         a) De participaciones en instrumentos de patrimonio.</t>
  </si>
  <si>
    <t>761, 762, 767, 769</t>
  </si>
  <si>
    <t xml:space="preserve">         b) De valores negociables y otros instrumentos financieros.</t>
  </si>
  <si>
    <t>15. Gastos financieros.</t>
  </si>
  <si>
    <t>(6610), (6611), (6615), (6616), (6620), (6621), (6640), (6641), (6650), (6651), (6654), (6655)</t>
  </si>
  <si>
    <t xml:space="preserve">         a) Por deudas con empresas del grupo y asociadas.</t>
  </si>
  <si>
    <t>(6612), (6613), (6617), (6618), (6622), (6623), (6624), (6642), (6643), (6652), (6653), (6656), (6657), (669)</t>
  </si>
  <si>
    <t xml:space="preserve">         b) Por deudas con terceros.</t>
  </si>
  <si>
    <t>(660)</t>
  </si>
  <si>
    <t xml:space="preserve">         c) Por actualización de provisiones.</t>
  </si>
  <si>
    <t>(663), 763</t>
  </si>
  <si>
    <t>16. Variación de valor razonable en instrumentos financiero.</t>
  </si>
  <si>
    <t>(668), 768</t>
  </si>
  <si>
    <t>17. Diferencias de cambio.</t>
  </si>
  <si>
    <t>(666), (667), (673), (675), (696), (697), (698), (699)</t>
  </si>
  <si>
    <t>18. Deterioro y resultado por enajenaciones de instrumentos financieros.</t>
  </si>
  <si>
    <t>19. Otros ingresos y gastos de caracter financiero</t>
  </si>
  <si>
    <t>A.2) RESULTADO FINANCIERO (14+15+16+17+18+19).</t>
  </si>
  <si>
    <t>A.3) RESULTADO ANTES DE IMPUESTOS (A.1+A.2)</t>
  </si>
  <si>
    <t>(6300), 6301, (633), 638</t>
  </si>
  <si>
    <t>20. Impuestos sobre beneficios.</t>
  </si>
  <si>
    <t>A.4) RESULTADO DEL EJERCICIO PROCEDENTE DE OPERACIONES CONTINUADAS (A.3+20)</t>
  </si>
  <si>
    <t>B) OPERACIONES INTERRUMPIDAS</t>
  </si>
  <si>
    <t>21. Resultado del ejercicio precedente de operaciones interrumpidas neto de impuestos</t>
  </si>
  <si>
    <t>A.5) RESULTADO DEL EJERCICIO (A.4 + 21)</t>
  </si>
  <si>
    <t xml:space="preserve">(miles de euros) </t>
  </si>
  <si>
    <t>MADRID ACTIVA, S.A.</t>
  </si>
  <si>
    <t>NUEVO ARPEGIO, S.A.</t>
  </si>
  <si>
    <t>ALCALINGUA – UNIVERSIDAD DE ALCALÁ, S.R.L.</t>
  </si>
  <si>
    <t>CANAL DE COMUNICACIONES UNIDAS, S.A.</t>
  </si>
  <si>
    <t>CANAL DE ISABEL II</t>
  </si>
  <si>
    <t>CANAL DE ISABEL II GESTIÓN S.A.</t>
  </si>
  <si>
    <t>CANAL ENERGÍA DISTRIBUCIÓN, S.L.</t>
  </si>
  <si>
    <t>CANAL ENERGÍA GENERACIÓN, S.L.</t>
  </si>
  <si>
    <t>CANAL ENERGÍA, S.L.</t>
  </si>
  <si>
    <t>CANAL EXTENSIA, S.A.</t>
  </si>
  <si>
    <t>CANAL GAS DISTRIBUCIÓN, S.L.</t>
  </si>
  <si>
    <t>CANAL GESTIÓN LANZAROTE, S.A.U.</t>
  </si>
  <si>
    <t>CENTRO DE TRANSPORTES DE COSLADA, S.A.</t>
  </si>
  <si>
    <t>HIDRÁULICA SANTILLANA, S.A.</t>
  </si>
  <si>
    <t>HISPANAGUA, S.A.</t>
  </si>
  <si>
    <t>METRO DE MADRID, S.A.</t>
  </si>
  <si>
    <t xml:space="preserve">CUADRO D2: Cuestionario de información contable normalizada para sociedades, fundaciones, consorcios y demás entidades públicas sujetas, según su normativa específica, al Plan General de Contabilidad de la empresa española o a alguna de sus adaptaciones sectoriales CUENTA DE PÉRDIDAS Y GANANCIAS Y ESTADO DE INGRESOS Y GASTOS RECONOCIDOS Unidad: todo el cuestionario debe completarse en miles de euros sin decimales </t>
  </si>
  <si>
    <t>CUENTA DE PERDIDAS Y GANANCIAS</t>
  </si>
  <si>
    <t>a) Consumo de mercaderías.</t>
  </si>
  <si>
    <t>b) Consumo de materias primas y otras materias consumibles.</t>
  </si>
  <si>
    <t>c) Trabajos realizados por otras empresas.</t>
  </si>
  <si>
    <t>d) Deterioro de mercaderías, materias primas y otros aprovisionamientos.</t>
  </si>
  <si>
    <t>a) Ingresos accesorios y otros de gestión corriente.</t>
  </si>
  <si>
    <t>b) Subvenciones de explotación incorporadas al resultado del ejercicio.</t>
  </si>
  <si>
    <t>a) Sueldos, salarios y asimilados.</t>
  </si>
  <si>
    <t>b) Cargas sociales.</t>
  </si>
  <si>
    <t>c) Provisiones.</t>
  </si>
  <si>
    <t>a) Servicios exteriores.</t>
  </si>
  <si>
    <t>b) Tributos.</t>
  </si>
  <si>
    <t>c) Pérdidas, deterioro y variación de provisiones por operaciones comerciales.</t>
  </si>
  <si>
    <t>d) Otros gastos de gestión corriente.</t>
  </si>
  <si>
    <t>a) Amortización del inmovilizado intangible</t>
  </si>
  <si>
    <t>b) Amortización del inmovilizado material</t>
  </si>
  <si>
    <t>c) Amortización de las inversiones inmobiliarias</t>
  </si>
  <si>
    <t>a) Deterioros y pérdidas.</t>
  </si>
  <si>
    <t>Del inmovilizado intangible</t>
  </si>
  <si>
    <t>Del inmovilizado material</t>
  </si>
  <si>
    <t>De las inversiones inmobiliarias</t>
  </si>
  <si>
    <t>b) Resultados por enajenaciones y otras..</t>
  </si>
  <si>
    <t>774;(NECA 7ª 6)</t>
  </si>
  <si>
    <t>Gastos excepcionales</t>
  </si>
  <si>
    <t>Ingresos excepcionales</t>
  </si>
  <si>
    <t>a) De participaciones en instrumentos de patrimonio.</t>
  </si>
  <si>
    <t>b) De valores negociables y otros instrumentos financieros.</t>
  </si>
  <si>
    <t>a) Por deudas con empresas del grupo y asociadas.</t>
  </si>
  <si>
    <t>b) Por deudas con terceros.</t>
  </si>
  <si>
    <t>c) Por actualización de provisiones.</t>
  </si>
  <si>
    <t>MADRID CULTURA Y TURISMO, S.A.</t>
  </si>
  <si>
    <t>PARTICIPACIONES CRM, S.A. en liquidación</t>
  </si>
  <si>
    <t>AGENCIA MADRILEÑA PARA LA TUTELA DE ADULTOS (AMTA)</t>
  </si>
  <si>
    <t>AGENCIA PARA LA ADMINISTRACIÓN DIGITAL DE LA COMUNIDAD DE MADRID</t>
  </si>
  <si>
    <t>OBRAS DE MADRID, GESTIÓN DE OBRAS E INFRAESTRUCTURAS, S.A. (ARPROMA)</t>
  </si>
  <si>
    <t>EMPRESA PÚBLICA HOSPITAL UNIVERSITARIO DE FUENLABRADA</t>
  </si>
  <si>
    <t>RADIO TELEVISIÓN MADRID (RTVM)</t>
  </si>
  <si>
    <t>UNIDAD CENTRAL DE RADIODIAGNÓSTICO (UCR)</t>
  </si>
  <si>
    <t>AGRUPACIÓN DE INTERÉS ECONÓMICO CENTRO SUPERIOR DE INVESTIGACIÓN DEL AUTOMÓVIL Y DE LA SEGURIDAD VIAL</t>
  </si>
  <si>
    <t>CANAL DE ENERGÍA COMERCIALIZACIÓN</t>
  </si>
  <si>
    <t>CIUDAD RESIDENCIAL UNIVERSITARIA, S.A. (CRUSA)</t>
  </si>
  <si>
    <t>GESTIÓN Y DESARROLLO DEL MEDIO AMBIENTE DE MADRID, S.A. (GEDESMA)</t>
  </si>
  <si>
    <t>OFICINA DE COOPERACIÓN UNIVERSITARIA, S.A.</t>
  </si>
  <si>
    <t>T-1 (31/12/2017)</t>
  </si>
  <si>
    <t>4T 2017</t>
  </si>
  <si>
    <t>Diciembre 2017</t>
  </si>
  <si>
    <t>700\701\702\703\704\705\706\708\709</t>
  </si>
  <si>
    <t>71\7930\6930</t>
  </si>
  <si>
    <t>600\6060\6080\6090\610</t>
  </si>
  <si>
    <t>601\602\6061\6062\6081\6082\6091\6092\611\612</t>
  </si>
  <si>
    <t>6931\6932\6933\7931\7932\7933</t>
  </si>
  <si>
    <t>740\747</t>
  </si>
  <si>
    <t>640\641\6450</t>
  </si>
  <si>
    <t>642\643\649</t>
  </si>
  <si>
    <t>644\6457\7950\7957</t>
  </si>
  <si>
    <t>625\620\621\622\623\624\626\627\628\629</t>
  </si>
  <si>
    <t>631\634\636\639</t>
  </si>
  <si>
    <t>650\694\695\794\7954</t>
  </si>
  <si>
    <t>651\659</t>
  </si>
  <si>
    <t>7951\7952\7955\7956</t>
  </si>
  <si>
    <t>690\790</t>
  </si>
  <si>
    <t>691\791</t>
  </si>
  <si>
    <t>692\792</t>
  </si>
  <si>
    <t>670\770</t>
  </si>
  <si>
    <t>671\771</t>
  </si>
  <si>
    <t>672\772</t>
  </si>
  <si>
    <t>774;NECA7Âª6</t>
  </si>
  <si>
    <t>761\762\767\769</t>
  </si>
  <si>
    <t>6610\6611\6615\6616\6620\6621\6640\6641\6650\6651\6654\6655</t>
  </si>
  <si>
    <t>6612\6613\6617\6618\6622\6623\6624\6642\6643\6652\6653\6656\6657\669</t>
  </si>
  <si>
    <t>663\763</t>
  </si>
  <si>
    <t>668\768</t>
  </si>
  <si>
    <t>666\667\673\675\696\697\698\699</t>
  </si>
  <si>
    <t>6300\6301\633\638</t>
  </si>
  <si>
    <t>OCIO Y DEPORTE CANAL, S.L.U.</t>
  </si>
  <si>
    <t>CONSEJO DE LA JUVENTUD</t>
  </si>
  <si>
    <t>Trimestre II_2018</t>
  </si>
  <si>
    <t>T (30/06/2018)</t>
  </si>
  <si>
    <t>2T 2018</t>
  </si>
  <si>
    <t>Junio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</si>
</sst>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mmm\-yy;@"/>
    <numFmt numFmtId="165" formatCode="#,##0.00,"/>
    <numFmt numFmtId="166" formatCode="#,###.00,;&quot;(&quot;#,###.00,&quot;)&quot;"/>
    <numFmt numFmtId="167" formatCode="_-* #,##0\ _€_-;\-* #,##0\ _€_-;_-* &quot;-&quot;??\ _€_-;_-@_-"/>
    <numFmt numFmtId="168" formatCode="[=0]0.00;###,##0.00"/>
    <numFmt numFmtId="169" formatCode="#,##0.00,;\-#,##0.00,"/>
    <numFmt numFmtId="170" formatCode="#,##0.0000,;\-#,##0.0000,"/>
    <numFmt numFmtId="171" formatCode="#,##0,;\-#,##0,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9"/>
      <name val="Verdana"/>
      <family val="2"/>
    </font>
    <font>
      <b/>
      <sz val="10"/>
      <color indexed="4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6"/>
      <color indexed="48"/>
      <name val="Verdana"/>
      <family val="2"/>
    </font>
    <font>
      <b/>
      <sz val="8"/>
      <color indexed="48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66FF"/>
      <name val="Verdana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</border>
    <border>
      <left style="medium">
        <color indexed="44"/>
      </left>
      <right>
        <color indexed="63"/>
      </right>
      <top style="medium">
        <color indexed="44"/>
      </top>
      <bottom>
        <color indexed="63"/>
      </bottom>
    </border>
    <border>
      <left style="medium">
        <color indexed="44"/>
      </left>
      <right>
        <color indexed="63"/>
      </right>
      <top>
        <color indexed="63"/>
      </top>
      <bottom>
        <color indexed="63"/>
      </bottom>
    </border>
    <border>
      <left style="medium">
        <color indexed="44"/>
      </left>
      <right>
        <color indexed="63"/>
      </right>
      <top>
        <color indexed="63"/>
      </top>
      <bottom style="medium">
        <color indexed="44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>
        <color indexed="63"/>
      </right>
      <top style="medium">
        <color rgb="FF99CCFF"/>
      </top>
      <bottom style="medium">
        <color rgb="FF99CCFF"/>
      </bottom>
    </border>
    <border>
      <left>
        <color indexed="63"/>
      </left>
      <right>
        <color indexed="63"/>
      </right>
      <top style="medium">
        <color rgb="FF99CCFF"/>
      </top>
      <bottom style="medium">
        <color rgb="FF99CCFF"/>
      </bottom>
    </border>
    <border>
      <left>
        <color indexed="63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medium">
        <color rgb="FF99CCFF"/>
      </left>
      <right>
        <color indexed="63"/>
      </right>
      <top>
        <color indexed="63"/>
      </top>
      <bottom style="medium">
        <color rgb="FF99CCFF"/>
      </bottom>
    </border>
    <border>
      <left/>
      <right/>
      <top/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 locked="0"/>
    </xf>
    <xf numFmtId="0" fontId="6" fillId="34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0" fontId="4" fillId="35" borderId="10" xfId="0" applyNumberFormat="1" applyFont="1" applyFill="1" applyBorder="1" applyAlignment="1" applyProtection="1">
      <alignment horizontal="left" vertical="center" wrapText="1"/>
      <protection/>
    </xf>
    <xf numFmtId="0" fontId="2" fillId="35" borderId="11" xfId="0" applyNumberFormat="1" applyFont="1" applyFill="1" applyBorder="1" applyAlignment="1" applyProtection="1">
      <alignment horizontal="left" vertical="center" wrapText="1"/>
      <protection/>
    </xf>
    <xf numFmtId="0" fontId="2" fillId="35" borderId="12" xfId="0" applyNumberFormat="1" applyFont="1" applyFill="1" applyBorder="1" applyAlignment="1" applyProtection="1">
      <alignment horizontal="left" vertical="center" wrapText="1"/>
      <protection/>
    </xf>
    <xf numFmtId="0" fontId="2" fillId="35" borderId="13" xfId="0" applyNumberFormat="1" applyFont="1" applyFill="1" applyBorder="1" applyAlignment="1" applyProtection="1">
      <alignment horizontal="left" vertical="center" wrapText="1"/>
      <protection/>
    </xf>
    <xf numFmtId="0" fontId="4" fillId="36" borderId="14" xfId="0" applyNumberFormat="1" applyFont="1" applyFill="1" applyBorder="1" applyAlignment="1" applyProtection="1">
      <alignment horizontal="center" vertical="center" wrapText="1"/>
      <protection/>
    </xf>
    <xf numFmtId="0" fontId="3" fillId="37" borderId="14" xfId="0" applyNumberFormat="1" applyFont="1" applyFill="1" applyBorder="1" applyAlignment="1" applyProtection="1">
      <alignment vertical="center" wrapText="1"/>
      <protection/>
    </xf>
    <xf numFmtId="4" fontId="5" fillId="37" borderId="14" xfId="0" applyNumberFormat="1" applyFont="1" applyFill="1" applyBorder="1" applyAlignment="1" applyProtection="1">
      <alignment horizontal="right" vertical="center"/>
      <protection locked="0"/>
    </xf>
    <xf numFmtId="0" fontId="6" fillId="38" borderId="14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/>
      <protection locked="0"/>
    </xf>
    <xf numFmtId="0" fontId="4" fillId="36" borderId="14" xfId="0" applyNumberFormat="1" applyFont="1" applyFill="1" applyBorder="1" applyAlignment="1" applyProtection="1">
      <alignment horizontal="left" vertical="center" wrapText="1"/>
      <protection/>
    </xf>
    <xf numFmtId="0" fontId="7" fillId="36" borderId="14" xfId="0" applyNumberFormat="1" applyFont="1" applyFill="1" applyBorder="1" applyAlignment="1" applyProtection="1">
      <alignment horizontal="left" vertical="center" wrapText="1"/>
      <protection/>
    </xf>
    <xf numFmtId="4" fontId="4" fillId="36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17" fontId="4" fillId="36" borderId="14" xfId="0" applyNumberFormat="1" applyFont="1" applyFill="1" applyBorder="1" applyAlignment="1" applyProtection="1">
      <alignment horizontal="center" vertical="center" wrapText="1"/>
      <protection/>
    </xf>
    <xf numFmtId="166" fontId="4" fillId="36" borderId="14" xfId="0" applyNumberFormat="1" applyFont="1" applyFill="1" applyBorder="1" applyAlignment="1" applyProtection="1">
      <alignment horizontal="right" vertical="center" wrapText="1"/>
      <protection/>
    </xf>
    <xf numFmtId="166" fontId="0" fillId="0" borderId="14" xfId="0" applyNumberFormat="1" applyFont="1" applyFill="1" applyBorder="1" applyAlignment="1" applyProtection="1">
      <alignment horizontal="right" vertical="center"/>
      <protection locked="0"/>
    </xf>
    <xf numFmtId="166" fontId="5" fillId="37" borderId="14" xfId="0" applyNumberFormat="1" applyFont="1" applyFill="1" applyBorder="1" applyAlignment="1" applyProtection="1">
      <alignment horizontal="right" vertical="center"/>
      <protection locked="0"/>
    </xf>
    <xf numFmtId="3" fontId="29" fillId="0" borderId="0" xfId="0" applyNumberFormat="1" applyFont="1" applyAlignment="1">
      <alignment/>
    </xf>
    <xf numFmtId="167" fontId="0" fillId="0" borderId="0" xfId="49" applyNumberFormat="1" applyFont="1" applyAlignment="1">
      <alignment/>
    </xf>
    <xf numFmtId="0" fontId="38" fillId="0" borderId="0" xfId="46" applyAlignment="1">
      <alignment/>
    </xf>
    <xf numFmtId="0" fontId="48" fillId="36" borderId="14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Continuous" wrapText="1"/>
    </xf>
    <xf numFmtId="49" fontId="48" fillId="36" borderId="15" xfId="0" applyNumberFormat="1" applyFont="1" applyFill="1" applyBorder="1" applyAlignment="1">
      <alignment horizontal="centerContinuous" wrapText="1"/>
    </xf>
    <xf numFmtId="168" fontId="3" fillId="36" borderId="15" xfId="0" applyNumberFormat="1" applyFont="1" applyFill="1" applyBorder="1" applyAlignment="1" applyProtection="1">
      <alignment horizontal="centerContinuous" wrapText="1"/>
      <protection locked="0"/>
    </xf>
    <xf numFmtId="49" fontId="6" fillId="38" borderId="15" xfId="0" applyNumberFormat="1" applyFont="1" applyFill="1" applyBorder="1" applyAlignment="1">
      <alignment wrapText="1"/>
    </xf>
    <xf numFmtId="168" fontId="6" fillId="0" borderId="15" xfId="0" applyNumberFormat="1" applyFont="1" applyBorder="1" applyAlignment="1" applyProtection="1">
      <alignment horizontal="right" wrapText="1"/>
      <protection locked="0"/>
    </xf>
    <xf numFmtId="168" fontId="6" fillId="39" borderId="15" xfId="0" applyNumberFormat="1" applyFont="1" applyFill="1" applyBorder="1" applyAlignment="1" applyProtection="1">
      <alignment horizontal="right" wrapText="1"/>
      <protection locked="0"/>
    </xf>
    <xf numFmtId="49" fontId="3" fillId="40" borderId="15" xfId="0" applyNumberFormat="1" applyFont="1" applyFill="1" applyBorder="1" applyAlignment="1">
      <alignment wrapText="1"/>
    </xf>
    <xf numFmtId="168" fontId="5" fillId="39" borderId="15" xfId="0" applyNumberFormat="1" applyFont="1" applyFill="1" applyBorder="1" applyAlignment="1" applyProtection="1">
      <alignment horizontal="right" wrapText="1"/>
      <protection locked="0"/>
    </xf>
    <xf numFmtId="17" fontId="4" fillId="36" borderId="14" xfId="0" applyNumberFormat="1" applyFont="1" applyFill="1" applyBorder="1" applyAlignment="1" applyProtection="1">
      <alignment horizontal="left" vertical="center" wrapText="1"/>
      <protection/>
    </xf>
    <xf numFmtId="169" fontId="4" fillId="36" borderId="14" xfId="0" applyNumberFormat="1" applyFont="1" applyFill="1" applyBorder="1" applyAlignment="1" applyProtection="1">
      <alignment horizontal="right" vertical="center" wrapText="1"/>
      <protection/>
    </xf>
    <xf numFmtId="169" fontId="0" fillId="0" borderId="14" xfId="0" applyNumberFormat="1" applyFont="1" applyFill="1" applyBorder="1" applyAlignment="1" applyProtection="1">
      <alignment horizontal="right" vertical="center"/>
      <protection locked="0"/>
    </xf>
    <xf numFmtId="169" fontId="5" fillId="37" borderId="14" xfId="0" applyNumberFormat="1" applyFont="1" applyFill="1" applyBorder="1" applyAlignment="1" applyProtection="1">
      <alignment horizontal="right" vertical="center"/>
      <protection locked="0"/>
    </xf>
    <xf numFmtId="14" fontId="4" fillId="35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0" fontId="6" fillId="0" borderId="0" xfId="0" applyNumberFormat="1" applyFont="1" applyAlignment="1">
      <alignment/>
    </xf>
    <xf numFmtId="0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43" fillId="0" borderId="0" xfId="0" applyNumberFormat="1" applyFont="1" applyAlignment="1">
      <alignment/>
    </xf>
    <xf numFmtId="0" fontId="8" fillId="36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48" fillId="36" borderId="14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Continuous" wrapText="1"/>
    </xf>
    <xf numFmtId="49" fontId="48" fillId="36" borderId="15" xfId="0" applyNumberFormat="1" applyFont="1" applyFill="1" applyBorder="1" applyAlignment="1">
      <alignment horizontal="centerContinuous" wrapText="1"/>
    </xf>
    <xf numFmtId="49" fontId="6" fillId="38" borderId="15" xfId="0" applyNumberFormat="1" applyFont="1" applyFill="1" applyBorder="1" applyAlignment="1">
      <alignment wrapText="1"/>
    </xf>
    <xf numFmtId="49" fontId="3" fillId="40" borderId="15" xfId="0" applyNumberFormat="1" applyFont="1" applyFill="1" applyBorder="1" applyAlignment="1">
      <alignment wrapText="1"/>
    </xf>
    <xf numFmtId="17" fontId="48" fillId="36" borderId="14" xfId="0" applyNumberFormat="1" applyFont="1" applyFill="1" applyBorder="1" applyAlignment="1" quotePrefix="1">
      <alignment horizontal="center" vertical="center" wrapText="1"/>
    </xf>
    <xf numFmtId="49" fontId="3" fillId="38" borderId="15" xfId="0" applyNumberFormat="1" applyFont="1" applyFill="1" applyBorder="1" applyAlignment="1">
      <alignment wrapText="1"/>
    </xf>
    <xf numFmtId="168" fontId="3" fillId="39" borderId="15" xfId="0" applyNumberFormat="1" applyFont="1" applyFill="1" applyBorder="1" applyAlignment="1" applyProtection="1">
      <alignment horizontal="right" wrapText="1"/>
      <protection locked="0"/>
    </xf>
    <xf numFmtId="49" fontId="4" fillId="36" borderId="14" xfId="0" applyNumberFormat="1" applyFont="1" applyFill="1" applyBorder="1" applyAlignment="1" applyProtection="1">
      <alignment horizontal="center" vertical="center" wrapText="1"/>
      <protection/>
    </xf>
    <xf numFmtId="3" fontId="4" fillId="36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/>
      <protection locked="0"/>
    </xf>
    <xf numFmtId="3" fontId="5" fillId="37" borderId="14" xfId="0" applyNumberFormat="1" applyFont="1" applyFill="1" applyBorder="1" applyAlignment="1" applyProtection="1">
      <alignment horizontal="right" vertical="center"/>
      <protection locked="0"/>
    </xf>
    <xf numFmtId="170" fontId="5" fillId="37" borderId="14" xfId="0" applyNumberFormat="1" applyFont="1" applyFill="1" applyBorder="1" applyAlignment="1" applyProtection="1">
      <alignment horizontal="right" vertical="center"/>
      <protection locked="0"/>
    </xf>
    <xf numFmtId="171" fontId="0" fillId="0" borderId="14" xfId="0" applyNumberFormat="1" applyFont="1" applyFill="1" applyBorder="1" applyAlignment="1" applyProtection="1">
      <alignment horizontal="right" vertical="center"/>
      <protection locked="0"/>
    </xf>
    <xf numFmtId="0" fontId="48" fillId="36" borderId="16" xfId="0" applyNumberFormat="1" applyFont="1" applyFill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0" fillId="0" borderId="18" xfId="0" applyNumberFormat="1" applyFont="1" applyBorder="1" applyAlignment="1">
      <alignment vertical="center" wrapText="1"/>
    </xf>
    <xf numFmtId="0" fontId="48" fillId="37" borderId="19" xfId="0" applyNumberFormat="1" applyFont="1" applyFill="1" applyBorder="1" applyAlignment="1">
      <alignment vertical="center" wrapText="1"/>
    </xf>
    <xf numFmtId="0" fontId="0" fillId="0" borderId="20" xfId="0" applyNumberFormat="1" applyFont="1" applyBorder="1" applyAlignment="1">
      <alignment vertical="center" wrapText="1"/>
    </xf>
    <xf numFmtId="0" fontId="0" fillId="0" borderId="21" xfId="0" applyNumberFormat="1" applyFont="1" applyBorder="1" applyAlignment="1">
      <alignment vertical="center" wrapText="1"/>
    </xf>
    <xf numFmtId="0" fontId="48" fillId="37" borderId="14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48" fillId="0" borderId="0" xfId="0" applyNumberFormat="1" applyFont="1" applyAlignment="1">
      <alignment horizontal="right" vertical="center" wrapText="1"/>
    </xf>
    <xf numFmtId="0" fontId="48" fillId="36" borderId="16" xfId="0" applyNumberFormat="1" applyFont="1" applyFill="1" applyBorder="1" applyAlignment="1">
      <alignment vertical="center" wrapText="1"/>
    </xf>
    <xf numFmtId="0" fontId="48" fillId="37" borderId="19" xfId="0" applyNumberFormat="1" applyFont="1" applyFill="1" applyBorder="1" applyAlignment="1">
      <alignment vertical="center" wrapText="1"/>
    </xf>
    <xf numFmtId="0" fontId="48" fillId="37" borderId="14" xfId="0" applyNumberFormat="1" applyFont="1" applyFill="1" applyBorder="1" applyAlignment="1">
      <alignment vertical="center" wrapText="1"/>
    </xf>
    <xf numFmtId="0" fontId="48" fillId="0" borderId="0" xfId="0" applyNumberFormat="1" applyFont="1" applyAlignment="1">
      <alignment horizontal="right" vertical="center" wrapText="1"/>
    </xf>
    <xf numFmtId="0" fontId="2" fillId="41" borderId="0" xfId="0" applyNumberFormat="1" applyFont="1" applyFill="1" applyBorder="1" applyAlignment="1" applyProtection="1">
      <alignment horizontal="right" vertical="center"/>
      <protection/>
    </xf>
    <xf numFmtId="0" fontId="2" fillId="41" borderId="2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externalLink" Target="externalLinks/externalLink4.xml" /><Relationship Id="rId39" Type="http://schemas.openxmlformats.org/officeDocument/2006/relationships/externalLink" Target="externalLinks/externalLink5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ero_comprimido\OCU%20SA%20BS%20y%20CR%203T2017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lance-Trim-I-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Ocio%20y%20Deporte%20Canal%20SLU%20BS%20Y%20CR%201T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oral\jZip\jZip5314\jZipE13F\Canal%20Extensia%20SA%20BS%20y%20CR%202T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oral\jZip\jZip5314\jZip2A62\Canal%20Gesti&#243;n%20Lanzarote%20SAU%20BS%20y%20CR%202T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AMTA"/>
      <sheetName val="AG. ADM.DIGITAL"/>
      <sheetName val="OBRAS MADRID"/>
      <sheetName val="Hosp. FUENLABRADA"/>
      <sheetName val="MADRID ACTIVA"/>
      <sheetName val="NUEVO ARPEGIO"/>
      <sheetName val="RTVM"/>
      <sheetName val="MADRID CULTURA Y TURISMO"/>
      <sheetName val="UCR"/>
      <sheetName val="IECSUASV"/>
      <sheetName val="ALCALINGUA"/>
      <sheetName val="CANAL Comunic."/>
      <sheetName val="CYII"/>
      <sheetName val="CYII Gestión"/>
      <sheetName val="CANAL Energ. Comercial."/>
      <sheetName val="CANAL Energ. Distrib."/>
      <sheetName val="CANAL Energ. Gener."/>
      <sheetName val="CANAL Energía"/>
      <sheetName val="CANAL Extensia"/>
      <sheetName val="CANAL Gas Distrib."/>
      <sheetName val="CANAL Gest. Lanzarote"/>
      <sheetName val="CTC"/>
      <sheetName val="CRUSA"/>
      <sheetName val="GEDESMA"/>
      <sheetName val="HIDRÁULICA"/>
      <sheetName val="HISPANAGUA"/>
      <sheetName val="METRO"/>
      <sheetName val="PARTICIPACIONES CRM"/>
      <sheetName val="OCU"/>
      <sheetName val="OYD"/>
      <sheetName val="JUVENTUD"/>
    </sheetNames>
    <sheetDataSet>
      <sheetData sheetId="30">
        <row r="3">
          <cell r="C3" t="str">
            <v>Marzo 2018</v>
          </cell>
          <cell r="D3" t="str">
            <v>Diciembre 2017</v>
          </cell>
        </row>
        <row r="4">
          <cell r="C4">
            <v>0</v>
          </cell>
          <cell r="D4">
            <v>0</v>
          </cell>
        </row>
        <row r="12">
          <cell r="C12">
            <v>641903.38</v>
          </cell>
          <cell r="D12">
            <v>592219.97</v>
          </cell>
        </row>
        <row r="15">
          <cell r="C15">
            <v>338.58</v>
          </cell>
          <cell r="D15">
            <v>28764.5</v>
          </cell>
        </row>
        <row r="16">
          <cell r="C16">
            <v>338.58</v>
          </cell>
          <cell r="D16">
            <v>28764.5</v>
          </cell>
        </row>
        <row r="22">
          <cell r="C22">
            <v>641564.8</v>
          </cell>
          <cell r="D22">
            <v>563455.47</v>
          </cell>
        </row>
        <row r="23">
          <cell r="C23">
            <v>641903.38</v>
          </cell>
          <cell r="D23">
            <v>592219.97</v>
          </cell>
        </row>
        <row r="24">
          <cell r="C24">
            <v>223439.41999999998</v>
          </cell>
          <cell r="D24">
            <v>223439.41999999998</v>
          </cell>
        </row>
        <row r="25">
          <cell r="C25">
            <v>223439.41999999998</v>
          </cell>
          <cell r="D25">
            <v>223439.41999999998</v>
          </cell>
        </row>
        <row r="26">
          <cell r="C26">
            <v>3000</v>
          </cell>
          <cell r="D26">
            <v>3000</v>
          </cell>
        </row>
        <row r="28">
          <cell r="C28">
            <v>-871.13</v>
          </cell>
          <cell r="D28">
            <v>-871.13</v>
          </cell>
        </row>
        <row r="30">
          <cell r="C30">
            <v>221310.55</v>
          </cell>
        </row>
        <row r="32">
          <cell r="C32" t="str">
            <v>O</v>
          </cell>
          <cell r="D32">
            <v>221310.55</v>
          </cell>
        </row>
        <row r="37">
          <cell r="C37">
            <v>-333.25</v>
          </cell>
          <cell r="D37">
            <v>0</v>
          </cell>
        </row>
        <row r="39">
          <cell r="C39">
            <v>-333.25</v>
          </cell>
          <cell r="D39">
            <v>0</v>
          </cell>
        </row>
        <row r="43">
          <cell r="C43">
            <v>-333.25</v>
          </cell>
          <cell r="D43">
            <v>0</v>
          </cell>
        </row>
        <row r="49">
          <cell r="C49">
            <v>322022.99</v>
          </cell>
          <cell r="D49">
            <v>368780.55</v>
          </cell>
        </row>
        <row r="52">
          <cell r="C52">
            <v>106103.86</v>
          </cell>
          <cell r="D52">
            <v>73770.19</v>
          </cell>
        </row>
        <row r="56">
          <cell r="C56">
            <v>106103.86</v>
          </cell>
          <cell r="D56">
            <v>73770.19</v>
          </cell>
        </row>
        <row r="58">
          <cell r="C58">
            <v>101238.38999999998</v>
          </cell>
          <cell r="D58">
            <v>166372.72999999998</v>
          </cell>
        </row>
        <row r="59">
          <cell r="C59">
            <v>12701.830000000002</v>
          </cell>
          <cell r="D59">
            <v>98781.88</v>
          </cell>
        </row>
        <row r="60">
          <cell r="C60">
            <v>88536.55999999998</v>
          </cell>
          <cell r="D60">
            <v>67590.84999999999</v>
          </cell>
        </row>
        <row r="61">
          <cell r="C61">
            <v>114680.74</v>
          </cell>
          <cell r="D61">
            <v>128637.62999999999</v>
          </cell>
        </row>
        <row r="63">
          <cell r="C63">
            <v>545129.1599999999</v>
          </cell>
          <cell r="D63">
            <v>592219.97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YGOY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</sheetNames>
    <sheetDataSet>
      <sheetData sheetId="0">
        <row r="3">
          <cell r="C3">
            <v>43252</v>
          </cell>
          <cell r="D3">
            <v>43070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</sheetNames>
    <sheetDataSet>
      <sheetData sheetId="0">
        <row r="3">
          <cell r="C3">
            <v>43281</v>
          </cell>
          <cell r="D3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4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111.7109375" style="1" bestFit="1" customWidth="1"/>
  </cols>
  <sheetData>
    <row r="1" ht="15">
      <c r="A1" s="7" t="s">
        <v>5</v>
      </c>
    </row>
    <row r="2" ht="15">
      <c r="A2" s="8" t="s">
        <v>0</v>
      </c>
    </row>
    <row r="3" ht="15.75" thickBot="1">
      <c r="A3" s="9" t="s">
        <v>195</v>
      </c>
    </row>
    <row r="4" ht="15">
      <c r="A4" s="25" t="s">
        <v>151</v>
      </c>
    </row>
    <row r="5" ht="15">
      <c r="A5" s="25" t="s">
        <v>152</v>
      </c>
    </row>
    <row r="6" ht="15">
      <c r="A6" s="25" t="s">
        <v>153</v>
      </c>
    </row>
    <row r="7" ht="15">
      <c r="A7" s="25" t="s">
        <v>154</v>
      </c>
    </row>
    <row r="8" ht="15">
      <c r="A8" s="25" t="s">
        <v>102</v>
      </c>
    </row>
    <row r="9" ht="15">
      <c r="A9" s="25" t="s">
        <v>103</v>
      </c>
    </row>
    <row r="10" ht="15">
      <c r="A10" s="25" t="s">
        <v>155</v>
      </c>
    </row>
    <row r="11" ht="15">
      <c r="A11" s="25" t="s">
        <v>149</v>
      </c>
    </row>
    <row r="12" ht="15">
      <c r="A12" s="25" t="s">
        <v>156</v>
      </c>
    </row>
    <row r="13" ht="15">
      <c r="A13" s="25" t="s">
        <v>157</v>
      </c>
    </row>
    <row r="14" ht="15">
      <c r="A14" s="25" t="s">
        <v>104</v>
      </c>
    </row>
    <row r="15" ht="15">
      <c r="A15" s="25" t="s">
        <v>105</v>
      </c>
    </row>
    <row r="16" ht="15">
      <c r="A16" s="25" t="s">
        <v>106</v>
      </c>
    </row>
    <row r="17" ht="15">
      <c r="A17" s="25" t="s">
        <v>107</v>
      </c>
    </row>
    <row r="18" ht="15">
      <c r="A18" s="25" t="s">
        <v>158</v>
      </c>
    </row>
    <row r="19" ht="15">
      <c r="A19" s="25" t="s">
        <v>108</v>
      </c>
    </row>
    <row r="20" ht="15">
      <c r="A20" s="25" t="s">
        <v>109</v>
      </c>
    </row>
    <row r="21" ht="15">
      <c r="A21" s="25" t="s">
        <v>110</v>
      </c>
    </row>
    <row r="22" ht="15">
      <c r="A22" s="25" t="s">
        <v>111</v>
      </c>
    </row>
    <row r="23" ht="15">
      <c r="A23" s="25" t="s">
        <v>112</v>
      </c>
    </row>
    <row r="24" ht="15">
      <c r="A24" s="25" t="s">
        <v>113</v>
      </c>
    </row>
    <row r="25" ht="15">
      <c r="A25" s="25" t="s">
        <v>114</v>
      </c>
    </row>
    <row r="26" ht="15">
      <c r="A26" s="25" t="s">
        <v>159</v>
      </c>
    </row>
    <row r="27" ht="15">
      <c r="A27" s="25" t="s">
        <v>160</v>
      </c>
    </row>
    <row r="28" ht="15">
      <c r="A28" s="25" t="s">
        <v>115</v>
      </c>
    </row>
    <row r="29" ht="15">
      <c r="A29" s="25" t="s">
        <v>116</v>
      </c>
    </row>
    <row r="30" ht="15">
      <c r="A30" s="25" t="s">
        <v>117</v>
      </c>
    </row>
    <row r="31" ht="15">
      <c r="A31" s="25" t="s">
        <v>150</v>
      </c>
    </row>
    <row r="32" ht="15">
      <c r="A32" s="25" t="s">
        <v>161</v>
      </c>
    </row>
    <row r="33" ht="15">
      <c r="A33" s="25" t="s">
        <v>193</v>
      </c>
    </row>
    <row r="34" ht="15">
      <c r="A34" s="25" t="s">
        <v>194</v>
      </c>
    </row>
  </sheetData>
  <sheetProtection/>
  <hyperlinks>
    <hyperlink ref="A4" location="AMTA!A1" display="AGENCIA MADRILEÑA PARA LA TUTELA DE ADULTOS (AMTA)."/>
    <hyperlink ref="A5" location="'AG. ADM.DIGITAL'!A1" display="AGENCIA PARA LA ADMINISTRACIÓN DIGITAL DE LA COMUNIDAD DE MADRID."/>
    <hyperlink ref="A6" location="'OBRAS MADRID'!A1" display="OBRAS DE MADRID, GESTIÓN DE OBRAS E INFRAESTRUCTURAS, S.A. (ARPROMA)"/>
    <hyperlink ref="A7" location="'Hosp. FUENLABRADA'!A1" display="EMPRESA PÚBLICA HOSPITAL UNIVERSITARIO DE FUENLABRADA."/>
    <hyperlink ref="A8" location="'MADRID ACTIVA'!A1" display="MADRID ACTIVA, S.A."/>
    <hyperlink ref="A9" location="'NUEVO ARPEGIO'!A1" display="NUEVO ARPEGIO, S.A."/>
    <hyperlink ref="A10" location="RTVM!A1" display="RADIO TELEVISIÓN MADRID (RTVM)."/>
    <hyperlink ref="A11" location="TURMADRID!A1" display="TURMADRID, S.A."/>
    <hyperlink ref="A12" location="UCR!A1" display="UNIDAD CENTRAL DE RADIODIAGNÓSTICO (UCR)."/>
    <hyperlink ref="A13" location="IECSUASV!A1" display="AGRUPACIÓN DE INTERÉS ECONÓMICO CENTRO SUPERIOR DE INVESTIGACIÓN DEL AUTOMÓVIL Y DE LA SEGURIDAD VIAL."/>
    <hyperlink ref="A14" location="ALCALINGUA!A1" display="ALCALINGUA – UNIVERSIDAD DE ALCALÁ, S.R.L."/>
    <hyperlink ref="A15" location="'CANAL Comunic.'!A1" display="CANAL DE COMUNICACIONES UNIDAS, S.A."/>
    <hyperlink ref="A16" location="CYII!A1" display="CANAL DE ISABEL II"/>
    <hyperlink ref="A17" location="'CYII Gestión'!A1" display="CANAL DE ISABEL II GESTIÓN S.A."/>
    <hyperlink ref="A18" location="'CANAL Energ. Comercial.'!A1" display="CANAL DE ENERGÍA COMERCIALIZACIÓN."/>
    <hyperlink ref="A19" location="'CANAL Energ. Distrib.'!A1" display="CANAL ENERGÍA DISTRIBUCIÓN, S.L."/>
    <hyperlink ref="A20" location="'CANAL Energ. Gener.'!A1" display="CANAL ENERGÍA GENERACIÓN, S.L."/>
    <hyperlink ref="A21" location="'CANAL Energía'!A1" display="CANAL ENERGÍA, S.L."/>
    <hyperlink ref="A22" location="'CANAL Extensia'!A1" display="CANAL EXTENSIA, S.A."/>
    <hyperlink ref="A23" location="'CANAL Gas Distrib.'!A1" display="CANAL GAS DISTRIBUCIÓN, S.L."/>
    <hyperlink ref="A24" location="'CANAL Gest. Lanzarote'!A1" display="CANAL GESTIÓN LANZAROTE, S.A.U."/>
    <hyperlink ref="A25" location="CTC!A1" display="CENTRO DE TRANSPORTES DE COSLADA, S.A."/>
    <hyperlink ref="A26" location="CRUSA!A1" display="CIUDAD RESIDENCIAL UNIVERSITARIA, S.A. (CRUSA)."/>
    <hyperlink ref="A27" location="GEDESMA!A1" display="GESTIÓN Y DESARROLLO DEL MEDIO AMBIENTE DE MADRID, S.A. (GEDESMA)."/>
    <hyperlink ref="A28" location="HIDRÁULICA!A1" display="HIDRÁULICA SANTILLANA, S.A."/>
    <hyperlink ref="A29" location="HISPANAGUA!A1" display="HISPANAGUA, S.A."/>
    <hyperlink ref="A30" location="METRO!A1" display="METRO DE MADRID, S.A."/>
    <hyperlink ref="A31" location="'PARTICIPACIONES CRM'!A1" display="PARTICIPACIONES CRM, S.A. en liquidación"/>
    <hyperlink ref="A32" location="OCU!A1" display="OFICINA DE COOPERACIÓN UNIVERSITARIA, S.A."/>
    <hyperlink ref="A33" location="OYD!A1" display="OCIO Y DEPORTE CANAL, S.L.U."/>
    <hyperlink ref="A34" location="JUVENTUD!A1" display="CONSEJO DE LA JUVENTUD"/>
  </hyperlink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9"/>
  <sheetViews>
    <sheetView zoomScalePageLayoutView="0" workbookViewId="0" topLeftCell="A52">
      <selection activeCell="A1" sqref="A1:D1"/>
    </sheetView>
  </sheetViews>
  <sheetFormatPr defaultColWidth="9.140625" defaultRowHeight="15"/>
  <cols>
    <col min="1" max="1" width="28.8515625" style="41" customWidth="1"/>
    <col min="2" max="2" width="86.57421875" style="41" customWidth="1"/>
    <col min="3" max="4" width="15.421875" style="41" customWidth="1"/>
    <col min="5" max="16384" width="9.140625" style="41" customWidth="1"/>
  </cols>
  <sheetData>
    <row r="1" spans="1:4" s="40" customFormat="1" ht="39.75" customHeight="1" thickBot="1">
      <c r="A1" s="73" t="s">
        <v>118</v>
      </c>
      <c r="B1" s="65"/>
      <c r="C1" s="65"/>
      <c r="D1" s="66"/>
    </row>
    <row r="2" spans="1:4" s="40" customFormat="1" ht="19.5" customHeight="1" thickBot="1">
      <c r="A2" s="74"/>
      <c r="B2" s="68"/>
      <c r="C2" s="68"/>
      <c r="D2" s="69"/>
    </row>
    <row r="3" spans="1:4" s="40" customFormat="1" ht="19.5" customHeight="1" thickBot="1">
      <c r="A3" s="75"/>
      <c r="B3" s="71"/>
      <c r="C3" s="71"/>
      <c r="D3" s="71"/>
    </row>
    <row r="4" spans="1:4" ht="19.5" customHeight="1" thickBot="1">
      <c r="A4" s="76" t="s">
        <v>2</v>
      </c>
      <c r="B4" s="76"/>
      <c r="C4" s="76"/>
      <c r="D4" s="76"/>
    </row>
    <row r="5" spans="1:4" ht="15.75" thickBot="1">
      <c r="A5" s="26" t="s">
        <v>1</v>
      </c>
      <c r="B5" s="26" t="s">
        <v>119</v>
      </c>
      <c r="C5" s="26" t="s">
        <v>3</v>
      </c>
      <c r="D5" s="26" t="s">
        <v>4</v>
      </c>
    </row>
    <row r="6" spans="1:4" ht="15">
      <c r="A6" s="27"/>
      <c r="B6" s="28" t="s">
        <v>6</v>
      </c>
      <c r="C6" s="34">
        <f>+C61</f>
        <v>1075</v>
      </c>
      <c r="D6" s="34">
        <f>+D61</f>
        <v>1261</v>
      </c>
    </row>
    <row r="7" spans="1:4" ht="24">
      <c r="A7" s="30" t="s">
        <v>7</v>
      </c>
      <c r="B7" s="30" t="s">
        <v>8</v>
      </c>
      <c r="C7" s="31">
        <v>9065</v>
      </c>
      <c r="D7" s="31">
        <v>18131</v>
      </c>
    </row>
    <row r="8" spans="1:4" ht="15">
      <c r="A8" s="30" t="s">
        <v>9</v>
      </c>
      <c r="B8" s="30" t="s">
        <v>10</v>
      </c>
      <c r="C8" s="31">
        <v>0</v>
      </c>
      <c r="D8" s="31">
        <v>0</v>
      </c>
    </row>
    <row r="9" spans="1:4" ht="15">
      <c r="A9" s="30" t="s">
        <v>11</v>
      </c>
      <c r="B9" s="30" t="s">
        <v>12</v>
      </c>
      <c r="C9" s="31">
        <v>0</v>
      </c>
      <c r="D9" s="31">
        <v>0</v>
      </c>
    </row>
    <row r="10" spans="1:4" ht="15">
      <c r="A10" s="30"/>
      <c r="B10" s="30" t="s">
        <v>14</v>
      </c>
      <c r="C10" s="32">
        <f>+C11+C12+C13+C14</f>
        <v>-880</v>
      </c>
      <c r="D10" s="32">
        <f>+D11+D12+D13+D14</f>
        <v>-1724</v>
      </c>
    </row>
    <row r="11" spans="1:4" ht="15">
      <c r="A11" s="30" t="s">
        <v>15</v>
      </c>
      <c r="B11" s="30" t="s">
        <v>120</v>
      </c>
      <c r="C11" s="31">
        <v>-376</v>
      </c>
      <c r="D11" s="31">
        <v>-736</v>
      </c>
    </row>
    <row r="12" spans="1:4" ht="35.25">
      <c r="A12" s="30" t="s">
        <v>17</v>
      </c>
      <c r="B12" s="30" t="s">
        <v>121</v>
      </c>
      <c r="C12" s="31">
        <v>-503</v>
      </c>
      <c r="D12" s="31">
        <v>-962</v>
      </c>
    </row>
    <row r="13" spans="1:4" ht="15">
      <c r="A13" s="30" t="s">
        <v>19</v>
      </c>
      <c r="B13" s="30" t="s">
        <v>122</v>
      </c>
      <c r="C13" s="31">
        <v>-1</v>
      </c>
      <c r="D13" s="31">
        <v>-26</v>
      </c>
    </row>
    <row r="14" spans="1:4" ht="24">
      <c r="A14" s="30" t="s">
        <v>21</v>
      </c>
      <c r="B14" s="30" t="s">
        <v>123</v>
      </c>
      <c r="C14" s="31">
        <v>0</v>
      </c>
      <c r="D14" s="31">
        <v>0</v>
      </c>
    </row>
    <row r="15" spans="1:4" ht="15">
      <c r="A15" s="30"/>
      <c r="B15" s="30" t="s">
        <v>23</v>
      </c>
      <c r="C15" s="32">
        <f>+C16+C17</f>
        <v>0</v>
      </c>
      <c r="D15" s="32">
        <f>+D16+D17</f>
        <v>79</v>
      </c>
    </row>
    <row r="16" spans="1:4" ht="15">
      <c r="A16" s="30" t="s">
        <v>24</v>
      </c>
      <c r="B16" s="30" t="s">
        <v>124</v>
      </c>
      <c r="C16" s="31">
        <v>0</v>
      </c>
      <c r="D16" s="31">
        <v>79</v>
      </c>
    </row>
    <row r="17" spans="1:4" ht="15">
      <c r="A17" s="30" t="s">
        <v>26</v>
      </c>
      <c r="B17" s="30" t="s">
        <v>125</v>
      </c>
      <c r="C17" s="31">
        <v>0</v>
      </c>
      <c r="D17" s="31">
        <v>0</v>
      </c>
    </row>
    <row r="18" spans="1:4" ht="15">
      <c r="A18" s="30"/>
      <c r="B18" s="30" t="s">
        <v>28</v>
      </c>
      <c r="C18" s="32">
        <f>+C19+C20+C21</f>
        <v>-6434</v>
      </c>
      <c r="D18" s="32">
        <f>+D19+D20+D21</f>
        <v>-13036</v>
      </c>
    </row>
    <row r="19" spans="1:4" ht="15">
      <c r="A19" s="30" t="s">
        <v>29</v>
      </c>
      <c r="B19" s="30" t="s">
        <v>126</v>
      </c>
      <c r="C19" s="31">
        <v>-5041</v>
      </c>
      <c r="D19" s="31">
        <v>-10319</v>
      </c>
    </row>
    <row r="20" spans="1:4" ht="15">
      <c r="A20" s="30" t="s">
        <v>31</v>
      </c>
      <c r="B20" s="30" t="s">
        <v>127</v>
      </c>
      <c r="C20" s="31">
        <v>-1393</v>
      </c>
      <c r="D20" s="31">
        <v>-2717</v>
      </c>
    </row>
    <row r="21" spans="1:4" ht="15">
      <c r="A21" s="30" t="s">
        <v>33</v>
      </c>
      <c r="B21" s="30" t="s">
        <v>128</v>
      </c>
      <c r="C21" s="31">
        <v>0</v>
      </c>
      <c r="D21" s="31">
        <v>0</v>
      </c>
    </row>
    <row r="22" spans="1:4" ht="15">
      <c r="A22" s="30"/>
      <c r="B22" s="30" t="s">
        <v>35</v>
      </c>
      <c r="C22" s="32">
        <f>+C23+C24+C25+C26</f>
        <v>-480</v>
      </c>
      <c r="D22" s="32">
        <f>+D23+D24+D25+D26</f>
        <v>-1695</v>
      </c>
    </row>
    <row r="23" spans="1:4" ht="35.25">
      <c r="A23" s="30" t="s">
        <v>36</v>
      </c>
      <c r="B23" s="30" t="s">
        <v>129</v>
      </c>
      <c r="C23" s="31">
        <v>-480</v>
      </c>
      <c r="D23" s="31">
        <v>-1683</v>
      </c>
    </row>
    <row r="24" spans="1:4" ht="15">
      <c r="A24" s="30" t="s">
        <v>38</v>
      </c>
      <c r="B24" s="30" t="s">
        <v>130</v>
      </c>
      <c r="C24" s="31">
        <v>0</v>
      </c>
      <c r="D24" s="31">
        <v>-12</v>
      </c>
    </row>
    <row r="25" spans="1:4" ht="15">
      <c r="A25" s="30" t="s">
        <v>40</v>
      </c>
      <c r="B25" s="30" t="s">
        <v>131</v>
      </c>
      <c r="C25" s="31">
        <v>0</v>
      </c>
      <c r="D25" s="31">
        <v>0</v>
      </c>
    </row>
    <row r="26" spans="1:4" ht="15">
      <c r="A26" s="30" t="s">
        <v>42</v>
      </c>
      <c r="B26" s="30" t="s">
        <v>132</v>
      </c>
      <c r="C26" s="31">
        <v>0</v>
      </c>
      <c r="D26" s="31">
        <v>0</v>
      </c>
    </row>
    <row r="27" spans="1:4" ht="15">
      <c r="A27" s="30"/>
      <c r="B27" s="30" t="s">
        <v>44</v>
      </c>
      <c r="C27" s="32">
        <f>+C28+C29+C30</f>
        <v>-198</v>
      </c>
      <c r="D27" s="32">
        <f>+D28+D29+D30</f>
        <v>-491</v>
      </c>
    </row>
    <row r="28" spans="1:4" ht="15">
      <c r="A28" s="30" t="s">
        <v>45</v>
      </c>
      <c r="B28" s="30" t="s">
        <v>133</v>
      </c>
      <c r="C28" s="31">
        <v>-33</v>
      </c>
      <c r="D28" s="31">
        <v>-65</v>
      </c>
    </row>
    <row r="29" spans="1:4" ht="15">
      <c r="A29" s="30" t="s">
        <v>47</v>
      </c>
      <c r="B29" s="30" t="s">
        <v>134</v>
      </c>
      <c r="C29" s="31">
        <v>-165</v>
      </c>
      <c r="D29" s="31">
        <v>-426</v>
      </c>
    </row>
    <row r="30" spans="1:4" ht="15">
      <c r="A30" s="30" t="s">
        <v>49</v>
      </c>
      <c r="B30" s="30" t="s">
        <v>135</v>
      </c>
      <c r="C30" s="31">
        <v>0</v>
      </c>
      <c r="D30" s="31">
        <v>0</v>
      </c>
    </row>
    <row r="31" spans="1:4" ht="15">
      <c r="A31" s="30"/>
      <c r="B31" s="30" t="s">
        <v>51</v>
      </c>
      <c r="C31" s="31">
        <v>0</v>
      </c>
      <c r="D31" s="31">
        <v>0</v>
      </c>
    </row>
    <row r="32" spans="1:4" ht="15">
      <c r="A32" s="30" t="s">
        <v>52</v>
      </c>
      <c r="B32" s="30" t="s">
        <v>53</v>
      </c>
      <c r="C32" s="31">
        <v>0</v>
      </c>
      <c r="D32" s="31">
        <v>0</v>
      </c>
    </row>
    <row r="33" spans="1:4" ht="15">
      <c r="A33" s="30"/>
      <c r="B33" s="30" t="s">
        <v>54</v>
      </c>
      <c r="C33" s="32">
        <f>+C34+C38</f>
        <v>0</v>
      </c>
      <c r="D33" s="32">
        <f>+D34+D38</f>
        <v>0</v>
      </c>
    </row>
    <row r="34" spans="1:4" ht="15">
      <c r="A34" s="30"/>
      <c r="B34" s="30" t="s">
        <v>136</v>
      </c>
      <c r="C34" s="32">
        <f>+C35+C36+C37</f>
        <v>0</v>
      </c>
      <c r="D34" s="32">
        <f>+D35+D36+D37</f>
        <v>0</v>
      </c>
    </row>
    <row r="35" spans="1:4" ht="15">
      <c r="A35" s="30" t="s">
        <v>56</v>
      </c>
      <c r="B35" s="30" t="s">
        <v>137</v>
      </c>
      <c r="C35" s="31">
        <v>0</v>
      </c>
      <c r="D35" s="31">
        <v>0</v>
      </c>
    </row>
    <row r="36" spans="1:4" ht="15">
      <c r="A36" s="30" t="s">
        <v>58</v>
      </c>
      <c r="B36" s="30" t="s">
        <v>138</v>
      </c>
      <c r="C36" s="31">
        <v>0</v>
      </c>
      <c r="D36" s="31">
        <v>0</v>
      </c>
    </row>
    <row r="37" spans="1:4" ht="15">
      <c r="A37" s="30" t="s">
        <v>60</v>
      </c>
      <c r="B37" s="30" t="s">
        <v>139</v>
      </c>
      <c r="C37" s="31">
        <v>0</v>
      </c>
      <c r="D37" s="31">
        <v>0</v>
      </c>
    </row>
    <row r="38" spans="1:4" ht="15">
      <c r="A38" s="30"/>
      <c r="B38" s="30" t="s">
        <v>140</v>
      </c>
      <c r="C38" s="32">
        <f>+C39+C40+C41</f>
        <v>0</v>
      </c>
      <c r="D38" s="32">
        <f>+D39+D40+D41</f>
        <v>0</v>
      </c>
    </row>
    <row r="39" spans="1:4" ht="15">
      <c r="A39" s="30" t="s">
        <v>63</v>
      </c>
      <c r="B39" s="30" t="s">
        <v>137</v>
      </c>
      <c r="C39" s="31">
        <v>0</v>
      </c>
      <c r="D39" s="31">
        <v>0</v>
      </c>
    </row>
    <row r="40" spans="1:4" ht="15">
      <c r="A40" s="30" t="s">
        <v>64</v>
      </c>
      <c r="B40" s="30" t="s">
        <v>138</v>
      </c>
      <c r="C40" s="31">
        <v>0</v>
      </c>
      <c r="D40" s="31">
        <v>0</v>
      </c>
    </row>
    <row r="41" spans="1:4" ht="15">
      <c r="A41" s="30" t="s">
        <v>65</v>
      </c>
      <c r="B41" s="30" t="s">
        <v>139</v>
      </c>
      <c r="C41" s="31">
        <v>0</v>
      </c>
      <c r="D41" s="31">
        <v>0</v>
      </c>
    </row>
    <row r="42" spans="1:4" ht="15">
      <c r="A42" s="30" t="s">
        <v>141</v>
      </c>
      <c r="B42" s="30" t="s">
        <v>67</v>
      </c>
      <c r="C42" s="31">
        <v>0</v>
      </c>
      <c r="D42" s="31">
        <v>0</v>
      </c>
    </row>
    <row r="43" spans="1:4" ht="15">
      <c r="A43" s="30" t="s">
        <v>141</v>
      </c>
      <c r="B43" s="30" t="s">
        <v>68</v>
      </c>
      <c r="C43" s="32">
        <f>+C44+C45</f>
        <v>2</v>
      </c>
      <c r="D43" s="32">
        <f>+D44+D45</f>
        <v>-3</v>
      </c>
    </row>
    <row r="44" spans="1:4" ht="15">
      <c r="A44" s="30" t="s">
        <v>69</v>
      </c>
      <c r="B44" s="30" t="s">
        <v>142</v>
      </c>
      <c r="C44" s="31">
        <v>0</v>
      </c>
      <c r="D44" s="31">
        <v>-3</v>
      </c>
    </row>
    <row r="45" spans="1:4" ht="15">
      <c r="A45" s="30" t="s">
        <v>71</v>
      </c>
      <c r="B45" s="30" t="s">
        <v>143</v>
      </c>
      <c r="C45" s="31">
        <v>2</v>
      </c>
      <c r="D45" s="31">
        <v>0</v>
      </c>
    </row>
    <row r="46" spans="1:4" ht="15">
      <c r="A46" s="33"/>
      <c r="B46" s="33" t="s">
        <v>73</v>
      </c>
      <c r="C46" s="34">
        <f>+C7+C8+C9+C10+C15+C18+C22+C27+C31+C32+C33+C42+C43</f>
        <v>1075</v>
      </c>
      <c r="D46" s="34">
        <f>+D7+D8+D9+D10+D15+D18+D22+D27+D31+D32+D33+D42+D43</f>
        <v>1261</v>
      </c>
    </row>
    <row r="47" spans="1:4" ht="15">
      <c r="A47" s="30"/>
      <c r="B47" s="30" t="s">
        <v>74</v>
      </c>
      <c r="C47" s="32">
        <f>+C48+C49</f>
        <v>0</v>
      </c>
      <c r="D47" s="32">
        <f>+D48+D49</f>
        <v>0</v>
      </c>
    </row>
    <row r="48" spans="1:4" ht="15">
      <c r="A48" s="30" t="s">
        <v>75</v>
      </c>
      <c r="B48" s="30" t="s">
        <v>144</v>
      </c>
      <c r="C48" s="31">
        <v>0</v>
      </c>
      <c r="D48" s="31">
        <v>0</v>
      </c>
    </row>
    <row r="49" spans="1:4" ht="15">
      <c r="A49" s="30" t="s">
        <v>77</v>
      </c>
      <c r="B49" s="30" t="s">
        <v>145</v>
      </c>
      <c r="C49" s="31">
        <v>0</v>
      </c>
      <c r="D49" s="31">
        <v>0</v>
      </c>
    </row>
    <row r="50" spans="1:4" ht="15">
      <c r="A50" s="30"/>
      <c r="B50" s="30" t="s">
        <v>79</v>
      </c>
      <c r="C50" s="32">
        <f>+C51+C52+C53</f>
        <v>0</v>
      </c>
      <c r="D50" s="32">
        <f>+D51+D52+D53</f>
        <v>0</v>
      </c>
    </row>
    <row r="51" spans="1:4" ht="46.5">
      <c r="A51" s="30" t="s">
        <v>80</v>
      </c>
      <c r="B51" s="30" t="s">
        <v>146</v>
      </c>
      <c r="C51" s="31">
        <v>0</v>
      </c>
      <c r="D51" s="31">
        <v>0</v>
      </c>
    </row>
    <row r="52" spans="1:4" ht="57.75">
      <c r="A52" s="30" t="s">
        <v>82</v>
      </c>
      <c r="B52" s="30" t="s">
        <v>147</v>
      </c>
      <c r="C52" s="31">
        <v>0</v>
      </c>
      <c r="D52" s="31">
        <v>0</v>
      </c>
    </row>
    <row r="53" spans="1:4" ht="15">
      <c r="A53" s="30" t="s">
        <v>84</v>
      </c>
      <c r="B53" s="30" t="s">
        <v>148</v>
      </c>
      <c r="C53" s="31">
        <v>0</v>
      </c>
      <c r="D53" s="31">
        <v>0</v>
      </c>
    </row>
    <row r="54" spans="1:4" ht="15">
      <c r="A54" s="30" t="s">
        <v>86</v>
      </c>
      <c r="B54" s="30" t="s">
        <v>87</v>
      </c>
      <c r="C54" s="31">
        <v>0</v>
      </c>
      <c r="D54" s="31">
        <v>0</v>
      </c>
    </row>
    <row r="55" spans="1:4" ht="15">
      <c r="A55" s="30" t="s">
        <v>88</v>
      </c>
      <c r="B55" s="30" t="s">
        <v>89</v>
      </c>
      <c r="C55" s="31">
        <v>0</v>
      </c>
      <c r="D55" s="31">
        <v>0</v>
      </c>
    </row>
    <row r="56" spans="1:4" ht="24">
      <c r="A56" s="30" t="s">
        <v>90</v>
      </c>
      <c r="B56" s="30" t="s">
        <v>91</v>
      </c>
      <c r="C56" s="31">
        <v>0</v>
      </c>
      <c r="D56" s="31">
        <v>0</v>
      </c>
    </row>
    <row r="57" spans="1:4" ht="15">
      <c r="A57" s="30"/>
      <c r="B57" s="30" t="s">
        <v>92</v>
      </c>
      <c r="C57" s="31">
        <v>0</v>
      </c>
      <c r="D57" s="31">
        <v>0</v>
      </c>
    </row>
    <row r="58" spans="1:4" ht="15">
      <c r="A58" s="33"/>
      <c r="B58" s="33" t="s">
        <v>93</v>
      </c>
      <c r="C58" s="34">
        <f>+C47+C50+C54+C55+C56+C57</f>
        <v>0</v>
      </c>
      <c r="D58" s="34">
        <f>+D47+D50+D54+D55+D56+D57</f>
        <v>0</v>
      </c>
    </row>
    <row r="59" spans="1:4" ht="15">
      <c r="A59" s="33"/>
      <c r="B59" s="33" t="s">
        <v>94</v>
      </c>
      <c r="C59" s="34">
        <f>+C46+C58</f>
        <v>1075</v>
      </c>
      <c r="D59" s="34">
        <f>+D46+D58</f>
        <v>1261</v>
      </c>
    </row>
    <row r="60" spans="1:4" ht="15">
      <c r="A60" s="30" t="s">
        <v>95</v>
      </c>
      <c r="B60" s="30" t="s">
        <v>96</v>
      </c>
      <c r="C60" s="31">
        <v>0</v>
      </c>
      <c r="D60" s="31">
        <v>0</v>
      </c>
    </row>
    <row r="61" spans="1:4" ht="24">
      <c r="A61" s="33"/>
      <c r="B61" s="33" t="s">
        <v>97</v>
      </c>
      <c r="C61" s="34">
        <f>+C59+C60</f>
        <v>1075</v>
      </c>
      <c r="D61" s="34">
        <f>+D59+D60</f>
        <v>1261</v>
      </c>
    </row>
    <row r="62" spans="1:4" ht="15">
      <c r="A62" s="27"/>
      <c r="B62" s="28" t="s">
        <v>98</v>
      </c>
      <c r="C62" s="29" t="s">
        <v>1</v>
      </c>
      <c r="D62" s="29" t="s">
        <v>1</v>
      </c>
    </row>
    <row r="63" spans="1:4" ht="15">
      <c r="A63" s="30"/>
      <c r="B63" s="30" t="s">
        <v>99</v>
      </c>
      <c r="C63" s="31">
        <v>0</v>
      </c>
      <c r="D63" s="31">
        <v>0</v>
      </c>
    </row>
    <row r="64" spans="1:4" ht="15">
      <c r="A64" s="30"/>
      <c r="B64" s="30" t="s">
        <v>100</v>
      </c>
      <c r="C64" s="34">
        <f>+C61+C63</f>
        <v>1075</v>
      </c>
      <c r="D64" s="34">
        <f>+D61+D63</f>
        <v>1261</v>
      </c>
    </row>
    <row r="65" spans="1:4" ht="15">
      <c r="A65" s="42"/>
      <c r="B65" s="42"/>
      <c r="C65" s="42"/>
      <c r="D65" s="42"/>
    </row>
    <row r="66" spans="1:4" ht="15">
      <c r="A66" s="43"/>
      <c r="B66" s="42"/>
      <c r="C66" s="42"/>
      <c r="D66" s="42"/>
    </row>
    <row r="67" spans="1:4" ht="15">
      <c r="A67" s="42"/>
      <c r="B67" s="42"/>
      <c r="C67" s="42"/>
      <c r="D67" s="42"/>
    </row>
    <row r="68" spans="1:4" ht="15">
      <c r="A68" s="42"/>
      <c r="B68" s="42"/>
      <c r="C68" s="42"/>
      <c r="D68" s="42"/>
    </row>
    <row r="69" spans="1:4" ht="15">
      <c r="A69" s="42"/>
      <c r="B69" s="42"/>
      <c r="C69" s="42"/>
      <c r="D69" s="42"/>
    </row>
    <row r="70" spans="1:4" ht="15">
      <c r="A70" s="42"/>
      <c r="B70" s="42"/>
      <c r="C70" s="42"/>
      <c r="D70" s="42"/>
    </row>
    <row r="71" spans="1:4" ht="15">
      <c r="A71" s="42"/>
      <c r="B71" s="42"/>
      <c r="C71" s="42"/>
      <c r="D71" s="42"/>
    </row>
    <row r="72" spans="1:4" ht="15">
      <c r="A72" s="42"/>
      <c r="B72" s="42"/>
      <c r="C72" s="42"/>
      <c r="D72" s="42"/>
    </row>
    <row r="73" spans="1:4" ht="15">
      <c r="A73" s="42"/>
      <c r="B73" s="42"/>
      <c r="C73" s="42"/>
      <c r="D73" s="42"/>
    </row>
    <row r="74" spans="1:4" ht="15">
      <c r="A74" s="42"/>
      <c r="B74" s="42"/>
      <c r="C74" s="42"/>
      <c r="D74" s="42"/>
    </row>
    <row r="75" spans="1:4" ht="15">
      <c r="A75" s="42"/>
      <c r="B75" s="42"/>
      <c r="C75" s="42"/>
      <c r="D75" s="42"/>
    </row>
    <row r="76" spans="1:4" ht="15">
      <c r="A76" s="42"/>
      <c r="B76" s="42"/>
      <c r="C76" s="42"/>
      <c r="D76" s="42"/>
    </row>
    <row r="77" spans="1:4" ht="15">
      <c r="A77" s="42"/>
      <c r="B77" s="42"/>
      <c r="C77" s="42"/>
      <c r="D77" s="42"/>
    </row>
    <row r="78" spans="1:4" ht="15">
      <c r="A78" s="42"/>
      <c r="B78" s="42"/>
      <c r="C78" s="42"/>
      <c r="D78" s="42"/>
    </row>
    <row r="79" spans="1:4" ht="15">
      <c r="A79" s="42"/>
      <c r="B79" s="42"/>
      <c r="C79" s="42"/>
      <c r="D79" s="42"/>
    </row>
    <row r="80" spans="1:4" ht="15">
      <c r="A80" s="42"/>
      <c r="B80" s="42"/>
      <c r="C80" s="42"/>
      <c r="D80" s="42"/>
    </row>
    <row r="81" spans="1:4" ht="15">
      <c r="A81" s="42"/>
      <c r="B81" s="42"/>
      <c r="C81" s="42"/>
      <c r="D81" s="42"/>
    </row>
    <row r="82" spans="1:4" ht="15">
      <c r="A82" s="42"/>
      <c r="B82" s="42"/>
      <c r="C82" s="42"/>
      <c r="D82" s="42"/>
    </row>
    <row r="83" spans="1:4" ht="15">
      <c r="A83" s="42"/>
      <c r="B83" s="42"/>
      <c r="C83" s="42"/>
      <c r="D83" s="42"/>
    </row>
    <row r="84" spans="1:4" ht="15">
      <c r="A84" s="42"/>
      <c r="B84" s="42"/>
      <c r="C84" s="42"/>
      <c r="D84" s="42"/>
    </row>
    <row r="85" spans="1:4" ht="15">
      <c r="A85" s="42"/>
      <c r="B85" s="42"/>
      <c r="C85" s="42"/>
      <c r="D85" s="42"/>
    </row>
    <row r="86" spans="1:4" ht="15">
      <c r="A86" s="42"/>
      <c r="B86" s="42"/>
      <c r="C86" s="42"/>
      <c r="D86" s="42"/>
    </row>
    <row r="87" spans="1:4" ht="15">
      <c r="A87" s="42"/>
      <c r="B87" s="42"/>
      <c r="C87" s="42"/>
      <c r="D87" s="42"/>
    </row>
    <row r="88" spans="1:4" ht="15">
      <c r="A88" s="42"/>
      <c r="B88" s="42"/>
      <c r="C88" s="42"/>
      <c r="D88" s="42"/>
    </row>
    <row r="89" spans="1:4" ht="15">
      <c r="A89" s="42"/>
      <c r="B89" s="42"/>
      <c r="C89" s="42"/>
      <c r="D89" s="42"/>
    </row>
    <row r="90" spans="1:4" ht="15">
      <c r="A90" s="42"/>
      <c r="B90" s="42"/>
      <c r="C90" s="42"/>
      <c r="D90" s="42"/>
    </row>
    <row r="91" spans="1:4" ht="15">
      <c r="A91" s="42"/>
      <c r="B91" s="42"/>
      <c r="C91" s="42"/>
      <c r="D91" s="42"/>
    </row>
    <row r="92" spans="1:4" ht="15">
      <c r="A92" s="42"/>
      <c r="B92" s="42"/>
      <c r="C92" s="42"/>
      <c r="D92" s="42"/>
    </row>
    <row r="93" spans="1:4" ht="15">
      <c r="A93" s="42"/>
      <c r="B93" s="42"/>
      <c r="C93" s="42"/>
      <c r="D93" s="42"/>
    </row>
    <row r="94" spans="1:4" ht="15">
      <c r="A94" s="42"/>
      <c r="B94" s="42"/>
      <c r="C94" s="42"/>
      <c r="D94" s="42"/>
    </row>
    <row r="95" spans="1:4" ht="15">
      <c r="A95" s="42"/>
      <c r="B95" s="42"/>
      <c r="C95" s="42"/>
      <c r="D95" s="42"/>
    </row>
    <row r="96" spans="1:4" ht="15">
      <c r="A96" s="42"/>
      <c r="B96" s="42"/>
      <c r="C96" s="42"/>
      <c r="D96" s="42"/>
    </row>
    <row r="97" spans="1:4" ht="15">
      <c r="A97" s="42"/>
      <c r="B97" s="42"/>
      <c r="C97" s="42"/>
      <c r="D97" s="42"/>
    </row>
    <row r="98" spans="1:4" ht="15">
      <c r="A98" s="42"/>
      <c r="B98" s="42"/>
      <c r="C98" s="42"/>
      <c r="D98" s="42"/>
    </row>
    <row r="99" spans="1:4" ht="15">
      <c r="A99" s="42"/>
      <c r="B99" s="42"/>
      <c r="C99" s="42"/>
      <c r="D99" s="42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77" t="s">
        <v>2</v>
      </c>
      <c r="B1" s="77"/>
      <c r="C1" s="77"/>
      <c r="D1" s="77"/>
    </row>
    <row r="2" spans="1:4" ht="21.75" thickBot="1">
      <c r="A2" s="15"/>
      <c r="B2" s="16" t="s">
        <v>5</v>
      </c>
      <c r="C2" s="47" t="s">
        <v>196</v>
      </c>
      <c r="D2" s="47" t="s">
        <v>162</v>
      </c>
    </row>
    <row r="3" spans="1:4" ht="15.75" thickBot="1">
      <c r="A3" s="15"/>
      <c r="B3" s="15" t="s">
        <v>6</v>
      </c>
      <c r="C3" s="17">
        <f>C58</f>
        <v>-58.450129999999994</v>
      </c>
      <c r="D3" s="17">
        <f>D58</f>
        <v>-105.43101</v>
      </c>
    </row>
    <row r="4" spans="1:4" ht="23.25" thickBot="1">
      <c r="A4" s="13" t="s">
        <v>7</v>
      </c>
      <c r="B4" s="13" t="s">
        <v>8</v>
      </c>
      <c r="C4" s="14">
        <f>(60616+1335)/1000</f>
        <v>61.951</v>
      </c>
      <c r="D4" s="14">
        <f>115832.87/1000</f>
        <v>115.83287</v>
      </c>
    </row>
    <row r="5" spans="1:4" ht="15.75" thickBot="1">
      <c r="A5" s="13" t="s">
        <v>9</v>
      </c>
      <c r="B5" s="13" t="s">
        <v>10</v>
      </c>
      <c r="C5" s="14"/>
      <c r="D5" s="14"/>
    </row>
    <row r="6" spans="1:4" ht="15.75" thickBot="1">
      <c r="A6" s="13" t="s">
        <v>11</v>
      </c>
      <c r="B6" s="13" t="s">
        <v>12</v>
      </c>
      <c r="C6" s="14"/>
      <c r="D6" s="14"/>
    </row>
    <row r="7" spans="1:4" ht="15.75" thickBot="1">
      <c r="A7" s="13" t="s">
        <v>13</v>
      </c>
      <c r="B7" s="13" t="s">
        <v>14</v>
      </c>
      <c r="C7" s="14">
        <f>SUM(C8:C11)</f>
        <v>-0.106</v>
      </c>
      <c r="D7" s="14">
        <f>SUM(D8:D11)</f>
        <v>-0.335</v>
      </c>
    </row>
    <row r="8" spans="1:4" ht="15.75" thickBot="1">
      <c r="A8" s="13" t="s">
        <v>15</v>
      </c>
      <c r="B8" s="13" t="s">
        <v>16</v>
      </c>
      <c r="C8" s="14">
        <f>-106/1000</f>
        <v>-0.106</v>
      </c>
      <c r="D8" s="14">
        <f>-335/1000</f>
        <v>-0.335</v>
      </c>
    </row>
    <row r="9" spans="1:4" ht="34.5" thickBot="1">
      <c r="A9" s="13" t="s">
        <v>17</v>
      </c>
      <c r="B9" s="13" t="s">
        <v>18</v>
      </c>
      <c r="C9" s="14"/>
      <c r="D9" s="14"/>
    </row>
    <row r="10" spans="1:4" ht="15.75" thickBot="1">
      <c r="A10" s="13" t="s">
        <v>19</v>
      </c>
      <c r="B10" s="13" t="s">
        <v>20</v>
      </c>
      <c r="C10" s="14"/>
      <c r="D10" s="14"/>
    </row>
    <row r="11" spans="1:4" ht="23.25" thickBot="1">
      <c r="A11" s="13" t="s">
        <v>21</v>
      </c>
      <c r="B11" s="13" t="s">
        <v>22</v>
      </c>
      <c r="C11" s="14"/>
      <c r="D11" s="14"/>
    </row>
    <row r="12" spans="1:4" ht="15.75" thickBot="1">
      <c r="A12" s="13" t="s">
        <v>13</v>
      </c>
      <c r="B12" s="13" t="s">
        <v>23</v>
      </c>
      <c r="C12" s="14">
        <f>SUM(C13:C14)</f>
        <v>8.474260000000001</v>
      </c>
      <c r="D12" s="14">
        <f>SUM(D13:D14)</f>
        <v>16.94854</v>
      </c>
    </row>
    <row r="13" spans="1:4" ht="15.75" thickBot="1">
      <c r="A13" s="13" t="s">
        <v>24</v>
      </c>
      <c r="B13" s="13" t="s">
        <v>25</v>
      </c>
      <c r="C13" s="14"/>
      <c r="D13" s="14"/>
    </row>
    <row r="14" spans="1:4" ht="15.75" thickBot="1">
      <c r="A14" s="13" t="s">
        <v>26</v>
      </c>
      <c r="B14" s="13" t="s">
        <v>27</v>
      </c>
      <c r="C14" s="14">
        <f>(4237.13)*2/1000</f>
        <v>8.474260000000001</v>
      </c>
      <c r="D14" s="14">
        <f>16948.54/1000</f>
        <v>16.94854</v>
      </c>
    </row>
    <row r="15" spans="1:4" ht="15.75" thickBot="1">
      <c r="A15" s="13" t="s">
        <v>13</v>
      </c>
      <c r="B15" s="13" t="s">
        <v>28</v>
      </c>
      <c r="C15" s="14">
        <f>SUM(C16:C18)</f>
        <v>-36.66007</v>
      </c>
      <c r="D15" s="14">
        <f>SUM(D16:D18)</f>
        <v>-72.91941000000001</v>
      </c>
    </row>
    <row r="16" spans="1:4" ht="15.75" thickBot="1">
      <c r="A16" s="13" t="s">
        <v>29</v>
      </c>
      <c r="B16" s="13" t="s">
        <v>30</v>
      </c>
      <c r="C16" s="14">
        <f>-(29423.33)/1000</f>
        <v>-29.42333</v>
      </c>
      <c r="D16" s="14">
        <f>-(19999.98+19031.21+1500.01+16868.9)/1000</f>
        <v>-57.40010000000001</v>
      </c>
    </row>
    <row r="17" spans="1:4" ht="15.75" thickBot="1">
      <c r="A17" s="13" t="s">
        <v>31</v>
      </c>
      <c r="B17" s="13" t="s">
        <v>32</v>
      </c>
      <c r="C17" s="14">
        <f>-7236.74/1000</f>
        <v>-7.23674</v>
      </c>
      <c r="D17" s="14">
        <f>-(13269.31+250+2000)/1000</f>
        <v>-15.519309999999999</v>
      </c>
    </row>
    <row r="18" spans="1:4" ht="15.75" thickBot="1">
      <c r="A18" s="13" t="s">
        <v>33</v>
      </c>
      <c r="B18" s="13" t="s">
        <v>34</v>
      </c>
      <c r="C18" s="14"/>
      <c r="D18" s="14"/>
    </row>
    <row r="19" spans="1:4" ht="15.75" thickBot="1">
      <c r="A19" s="13" t="s">
        <v>13</v>
      </c>
      <c r="B19" s="13" t="s">
        <v>35</v>
      </c>
      <c r="C19" s="14">
        <f>SUM(C20:C23)</f>
        <v>-31.87295</v>
      </c>
      <c r="D19" s="14">
        <f>SUM(D20:D23)</f>
        <v>-44.1411</v>
      </c>
    </row>
    <row r="20" spans="1:4" ht="34.5" thickBot="1">
      <c r="A20" s="13" t="s">
        <v>36</v>
      </c>
      <c r="B20" s="13" t="s">
        <v>37</v>
      </c>
      <c r="C20" s="14">
        <f>-31872.95/1000</f>
        <v>-31.87295</v>
      </c>
      <c r="D20" s="14">
        <f>-44141.1/1000</f>
        <v>-44.1411</v>
      </c>
    </row>
    <row r="21" spans="1:4" ht="15.75" thickBot="1">
      <c r="A21" s="13" t="s">
        <v>38</v>
      </c>
      <c r="B21" s="13" t="s">
        <v>39</v>
      </c>
      <c r="C21" s="14"/>
      <c r="D21" s="14"/>
    </row>
    <row r="22" spans="1:4" ht="15.75" thickBot="1">
      <c r="A22" s="13" t="s">
        <v>40</v>
      </c>
      <c r="B22" s="13" t="s">
        <v>41</v>
      </c>
      <c r="C22" s="14"/>
      <c r="D22" s="14"/>
    </row>
    <row r="23" spans="1:4" ht="15.75" thickBot="1">
      <c r="A23" s="13" t="s">
        <v>42</v>
      </c>
      <c r="B23" s="13" t="s">
        <v>43</v>
      </c>
      <c r="C23" s="14"/>
      <c r="D23" s="14"/>
    </row>
    <row r="24" spans="1:4" ht="15.75" thickBot="1">
      <c r="A24" s="13" t="s">
        <v>13</v>
      </c>
      <c r="B24" s="13" t="s">
        <v>44</v>
      </c>
      <c r="C24" s="14">
        <f>SUM(C25:C27)</f>
        <v>-60.26137</v>
      </c>
      <c r="D24" s="14">
        <f>SUM(D25:D27)</f>
        <v>-120.83171</v>
      </c>
    </row>
    <row r="25" spans="1:4" ht="15.75" thickBot="1">
      <c r="A25" s="13" t="s">
        <v>45</v>
      </c>
      <c r="B25" s="13" t="s">
        <v>46</v>
      </c>
      <c r="C25" s="14"/>
      <c r="D25" s="14"/>
    </row>
    <row r="26" spans="1:4" ht="15.75" thickBot="1">
      <c r="A26" s="13" t="s">
        <v>47</v>
      </c>
      <c r="B26" s="13" t="s">
        <v>48</v>
      </c>
      <c r="C26" s="14">
        <f>-60261.37/1000</f>
        <v>-60.26137</v>
      </c>
      <c r="D26" s="14">
        <f>-120831.71/1000</f>
        <v>-120.83171</v>
      </c>
    </row>
    <row r="27" spans="1:4" ht="15.75" thickBot="1">
      <c r="A27" s="13" t="s">
        <v>49</v>
      </c>
      <c r="B27" s="13" t="s">
        <v>50</v>
      </c>
      <c r="C27" s="14"/>
      <c r="D27" s="14"/>
    </row>
    <row r="28" spans="1:4" ht="15.75" thickBot="1">
      <c r="A28" s="13" t="s">
        <v>13</v>
      </c>
      <c r="B28" s="13" t="s">
        <v>51</v>
      </c>
      <c r="C28" s="14"/>
      <c r="D28" s="14"/>
    </row>
    <row r="29" spans="1:4" ht="15.75" thickBot="1">
      <c r="A29" s="13" t="s">
        <v>52</v>
      </c>
      <c r="B29" s="13" t="s">
        <v>53</v>
      </c>
      <c r="C29" s="14"/>
      <c r="D29" s="14"/>
    </row>
    <row r="30" spans="1:4" ht="15.75" thickBot="1">
      <c r="A30" s="13" t="s">
        <v>13</v>
      </c>
      <c r="B30" s="13" t="s">
        <v>54</v>
      </c>
      <c r="C30" s="14">
        <f>C31+C35</f>
        <v>0</v>
      </c>
      <c r="D30" s="14">
        <f>D31+D35</f>
        <v>0</v>
      </c>
    </row>
    <row r="31" spans="1:4" ht="15.75" thickBot="1">
      <c r="A31" s="13" t="s">
        <v>13</v>
      </c>
      <c r="B31" s="13" t="s">
        <v>55</v>
      </c>
      <c r="C31" s="14">
        <f>SUM(C32:C34)</f>
        <v>0</v>
      </c>
      <c r="D31" s="14">
        <f>SUM(D32:D34)</f>
        <v>0</v>
      </c>
    </row>
    <row r="32" spans="1:4" ht="15.75" thickBot="1">
      <c r="A32" s="13" t="s">
        <v>56</v>
      </c>
      <c r="B32" s="13" t="s">
        <v>57</v>
      </c>
      <c r="C32" s="14"/>
      <c r="D32" s="14"/>
    </row>
    <row r="33" spans="1:4" ht="15.75" thickBot="1">
      <c r="A33" s="13" t="s">
        <v>58</v>
      </c>
      <c r="B33" s="13" t="s">
        <v>59</v>
      </c>
      <c r="C33" s="14"/>
      <c r="D33" s="14"/>
    </row>
    <row r="34" spans="1:4" ht="15.75" thickBot="1">
      <c r="A34" s="13" t="s">
        <v>60</v>
      </c>
      <c r="B34" s="13" t="s">
        <v>61</v>
      </c>
      <c r="C34" s="14"/>
      <c r="D34" s="14"/>
    </row>
    <row r="35" spans="1:4" ht="15.75" thickBot="1">
      <c r="A35" s="13" t="s">
        <v>13</v>
      </c>
      <c r="B35" s="13" t="s">
        <v>62</v>
      </c>
      <c r="C35" s="14">
        <f>SUM(C36:C38)</f>
        <v>0</v>
      </c>
      <c r="D35" s="14">
        <f>SUM(D36:D38)</f>
        <v>0</v>
      </c>
    </row>
    <row r="36" spans="1:4" ht="15.75" thickBot="1">
      <c r="A36" s="13" t="s">
        <v>63</v>
      </c>
      <c r="B36" s="13" t="s">
        <v>57</v>
      </c>
      <c r="C36" s="14"/>
      <c r="D36" s="14"/>
    </row>
    <row r="37" spans="1:4" ht="15.75" thickBot="1">
      <c r="A37" s="13" t="s">
        <v>64</v>
      </c>
      <c r="B37" s="13" t="s">
        <v>59</v>
      </c>
      <c r="C37" s="14"/>
      <c r="D37" s="14"/>
    </row>
    <row r="38" spans="1:4" ht="15.75" thickBot="1">
      <c r="A38" s="13" t="s">
        <v>65</v>
      </c>
      <c r="B38" s="13" t="s">
        <v>61</v>
      </c>
      <c r="C38" s="14"/>
      <c r="D38" s="14"/>
    </row>
    <row r="39" spans="1:4" ht="15.75" thickBot="1">
      <c r="A39" s="13" t="s">
        <v>66</v>
      </c>
      <c r="B39" s="13" t="s">
        <v>67</v>
      </c>
      <c r="C39" s="14"/>
      <c r="D39" s="14"/>
    </row>
    <row r="40" spans="1:4" ht="15.75" thickBot="1">
      <c r="A40" s="13" t="s">
        <v>66</v>
      </c>
      <c r="B40" s="13" t="s">
        <v>68</v>
      </c>
      <c r="C40" s="14">
        <f>SUM(C41:C42)</f>
        <v>0</v>
      </c>
      <c r="D40" s="14">
        <f>SUM(D41:D42)</f>
        <v>0</v>
      </c>
    </row>
    <row r="41" spans="1:4" ht="15.75" thickBot="1">
      <c r="A41" s="13" t="s">
        <v>69</v>
      </c>
      <c r="B41" s="13" t="s">
        <v>70</v>
      </c>
      <c r="C41" s="14"/>
      <c r="D41" s="14"/>
    </row>
    <row r="42" spans="1:4" ht="15.75" thickBot="1">
      <c r="A42" s="13" t="s">
        <v>71</v>
      </c>
      <c r="B42" s="13" t="s">
        <v>72</v>
      </c>
      <c r="C42" s="14"/>
      <c r="D42" s="14"/>
    </row>
    <row r="43" spans="1:4" ht="15.75" thickBot="1">
      <c r="A43" s="11" t="s">
        <v>13</v>
      </c>
      <c r="B43" s="11" t="s">
        <v>73</v>
      </c>
      <c r="C43" s="12">
        <f>C4+C5+C6+C7+C12+C15+C19+C24+C28+C29+C30+C39+C40</f>
        <v>-58.47512999999999</v>
      </c>
      <c r="D43" s="12">
        <f>D4+D5+D6+D7+D12+D15+D19+D24+D28+D29+D30+D39+D40</f>
        <v>-105.44581</v>
      </c>
    </row>
    <row r="44" spans="1:4" ht="15.75" thickBot="1">
      <c r="A44" s="13" t="s">
        <v>13</v>
      </c>
      <c r="B44" s="13" t="s">
        <v>74</v>
      </c>
      <c r="C44" s="14">
        <f>SUM(C45:C46)</f>
        <v>0.025</v>
      </c>
      <c r="D44" s="14">
        <f>SUM(D45:D46)</f>
        <v>0.0148</v>
      </c>
    </row>
    <row r="45" spans="1:4" ht="15.75" thickBot="1">
      <c r="A45" s="13" t="s">
        <v>75</v>
      </c>
      <c r="B45" s="13" t="s">
        <v>76</v>
      </c>
      <c r="C45" s="14"/>
      <c r="D45" s="14"/>
    </row>
    <row r="46" spans="1:4" ht="15.75" thickBot="1">
      <c r="A46" s="13" t="s">
        <v>77</v>
      </c>
      <c r="B46" s="13" t="s">
        <v>78</v>
      </c>
      <c r="C46" s="14">
        <f>25/1000</f>
        <v>0.025</v>
      </c>
      <c r="D46" s="14">
        <f>14.8/1000</f>
        <v>0.0148</v>
      </c>
    </row>
    <row r="47" spans="1:4" ht="15.75" thickBot="1">
      <c r="A47" s="13" t="s">
        <v>13</v>
      </c>
      <c r="B47" s="13" t="s">
        <v>79</v>
      </c>
      <c r="C47" s="14">
        <f>SUM(C48:C50)</f>
        <v>0</v>
      </c>
      <c r="D47" s="14">
        <f>SUM(D48:D50)</f>
        <v>0</v>
      </c>
    </row>
    <row r="48" spans="1:4" ht="45.75" thickBot="1">
      <c r="A48" s="13" t="s">
        <v>80</v>
      </c>
      <c r="B48" s="13" t="s">
        <v>81</v>
      </c>
      <c r="C48" s="14"/>
      <c r="D48" s="14"/>
    </row>
    <row r="49" spans="1:4" ht="57" thickBot="1">
      <c r="A49" s="13" t="s">
        <v>82</v>
      </c>
      <c r="B49" s="13" t="s">
        <v>83</v>
      </c>
      <c r="C49" s="14"/>
      <c r="D49" s="14"/>
    </row>
    <row r="50" spans="1:4" ht="15.75" thickBot="1">
      <c r="A50" s="13" t="s">
        <v>84</v>
      </c>
      <c r="B50" s="13" t="s">
        <v>85</v>
      </c>
      <c r="C50" s="14"/>
      <c r="D50" s="14"/>
    </row>
    <row r="51" spans="1:4" ht="15.75" thickBot="1">
      <c r="A51" s="13" t="s">
        <v>86</v>
      </c>
      <c r="B51" s="13" t="s">
        <v>87</v>
      </c>
      <c r="C51" s="14"/>
      <c r="D51" s="14"/>
    </row>
    <row r="52" spans="1:4" ht="15.75" thickBot="1">
      <c r="A52" s="13" t="s">
        <v>88</v>
      </c>
      <c r="B52" s="13" t="s">
        <v>89</v>
      </c>
      <c r="C52" s="14"/>
      <c r="D52" s="14"/>
    </row>
    <row r="53" spans="1:4" ht="23.25" thickBot="1">
      <c r="A53" s="13" t="s">
        <v>90</v>
      </c>
      <c r="B53" s="13" t="s">
        <v>91</v>
      </c>
      <c r="C53" s="14"/>
      <c r="D53" s="14"/>
    </row>
    <row r="54" spans="1:4" ht="15.75" thickBot="1">
      <c r="A54" s="13" t="s">
        <v>13</v>
      </c>
      <c r="B54" s="13" t="s">
        <v>92</v>
      </c>
      <c r="C54" s="14"/>
      <c r="D54" s="14"/>
    </row>
    <row r="55" spans="1:4" ht="15.75" thickBot="1">
      <c r="A55" s="11" t="s">
        <v>13</v>
      </c>
      <c r="B55" s="11" t="s">
        <v>93</v>
      </c>
      <c r="C55" s="12">
        <f>C44+C47+C51+C52+C53+C54</f>
        <v>0.025</v>
      </c>
      <c r="D55" s="12">
        <f>D44+D47+D51+D52+D53+D54</f>
        <v>0.0148</v>
      </c>
    </row>
    <row r="56" spans="1:4" ht="15.75" thickBot="1">
      <c r="A56" s="11" t="s">
        <v>13</v>
      </c>
      <c r="B56" s="11" t="s">
        <v>94</v>
      </c>
      <c r="C56" s="12">
        <f>C43+C55</f>
        <v>-58.450129999999994</v>
      </c>
      <c r="D56" s="12">
        <f>D43+D55</f>
        <v>-105.43101</v>
      </c>
    </row>
    <row r="57" spans="1:4" ht="15.75" thickBot="1">
      <c r="A57" s="13" t="s">
        <v>95</v>
      </c>
      <c r="B57" s="13" t="s">
        <v>96</v>
      </c>
      <c r="C57" s="14"/>
      <c r="D57" s="14"/>
    </row>
    <row r="58" spans="1:4" ht="23.25" thickBot="1">
      <c r="A58" s="11" t="s">
        <v>13</v>
      </c>
      <c r="B58" s="11" t="s">
        <v>97</v>
      </c>
      <c r="C58" s="12">
        <f>C56+C57</f>
        <v>-58.450129999999994</v>
      </c>
      <c r="D58" s="12">
        <f>D56+D57</f>
        <v>-105.43101</v>
      </c>
    </row>
    <row r="59" spans="1:4" ht="15.75" thickBot="1">
      <c r="A59" s="15"/>
      <c r="B59" s="15" t="s">
        <v>98</v>
      </c>
      <c r="C59" s="17">
        <f>C60</f>
        <v>0</v>
      </c>
      <c r="D59" s="17">
        <f>D60</f>
        <v>0</v>
      </c>
    </row>
    <row r="60" spans="1:4" ht="15.75" thickBot="1">
      <c r="A60" s="13" t="s">
        <v>13</v>
      </c>
      <c r="B60" s="13" t="s">
        <v>99</v>
      </c>
      <c r="C60" s="14"/>
      <c r="D60" s="14"/>
    </row>
    <row r="61" spans="1:4" ht="15.75" thickBot="1">
      <c r="A61" s="13" t="s">
        <v>13</v>
      </c>
      <c r="B61" s="13" t="s">
        <v>100</v>
      </c>
      <c r="C61" s="14">
        <f>C58+C60</f>
        <v>-58.450129999999994</v>
      </c>
      <c r="D61" s="14">
        <f>D58+D60</f>
        <v>-105.43101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B8" sqref="B8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77" t="s">
        <v>2</v>
      </c>
      <c r="B1" s="77"/>
      <c r="C1" s="77"/>
      <c r="D1" s="77"/>
    </row>
    <row r="2" spans="1:4" ht="20.25" thickBot="1">
      <c r="A2" s="15"/>
      <c r="B2" s="16" t="s">
        <v>5</v>
      </c>
      <c r="C2" s="15">
        <v>2018</v>
      </c>
      <c r="D2" s="15">
        <v>2017</v>
      </c>
    </row>
    <row r="3" spans="1:4" ht="15.75" thickBot="1">
      <c r="A3" s="15"/>
      <c r="B3" s="15" t="s">
        <v>6</v>
      </c>
      <c r="C3" s="17">
        <f>C58</f>
        <v>1320.4699999999998</v>
      </c>
      <c r="D3" s="17">
        <f>D58</f>
        <v>522.2700000000001</v>
      </c>
    </row>
    <row r="4" spans="1:4" ht="23.25" thickBot="1">
      <c r="A4" s="13" t="s">
        <v>7</v>
      </c>
      <c r="B4" s="13" t="s">
        <v>8</v>
      </c>
      <c r="C4" s="14">
        <v>2531.64</v>
      </c>
      <c r="D4" s="14">
        <v>2998.25</v>
      </c>
    </row>
    <row r="5" spans="1:4" ht="15.75" thickBot="1">
      <c r="A5" s="13" t="s">
        <v>9</v>
      </c>
      <c r="B5" s="13" t="s">
        <v>10</v>
      </c>
      <c r="C5" s="14"/>
      <c r="D5" s="14"/>
    </row>
    <row r="6" spans="1:4" ht="15.75" thickBot="1">
      <c r="A6" s="13" t="s">
        <v>11</v>
      </c>
      <c r="B6" s="13" t="s">
        <v>12</v>
      </c>
      <c r="C6" s="14"/>
      <c r="D6" s="14"/>
    </row>
    <row r="7" spans="1:4" ht="15.75" thickBot="1">
      <c r="A7" s="13" t="s">
        <v>13</v>
      </c>
      <c r="B7" s="13" t="s">
        <v>14</v>
      </c>
      <c r="C7" s="14">
        <f>SUM(C8:C11)</f>
        <v>-28.19</v>
      </c>
      <c r="D7" s="14">
        <f>SUM(D8:D11)</f>
        <v>-51.42</v>
      </c>
    </row>
    <row r="8" spans="1:4" ht="15.75" thickBot="1">
      <c r="A8" s="13" t="s">
        <v>15</v>
      </c>
      <c r="B8" s="13" t="s">
        <v>16</v>
      </c>
      <c r="C8" s="14">
        <v>-28.19</v>
      </c>
      <c r="D8" s="14">
        <v>-51.42</v>
      </c>
    </row>
    <row r="9" spans="1:4" ht="34.5" thickBot="1">
      <c r="A9" s="13" t="s">
        <v>17</v>
      </c>
      <c r="B9" s="13" t="s">
        <v>18</v>
      </c>
      <c r="C9" s="14"/>
      <c r="D9" s="14"/>
    </row>
    <row r="10" spans="1:4" ht="15.75" thickBot="1">
      <c r="A10" s="13" t="s">
        <v>19</v>
      </c>
      <c r="B10" s="13" t="s">
        <v>20</v>
      </c>
      <c r="C10" s="14"/>
      <c r="D10" s="14"/>
    </row>
    <row r="11" spans="1:4" ht="23.25" thickBot="1">
      <c r="A11" s="13" t="s">
        <v>21</v>
      </c>
      <c r="B11" s="13" t="s">
        <v>22</v>
      </c>
      <c r="C11" s="14"/>
      <c r="D11" s="14"/>
    </row>
    <row r="12" spans="1:4" ht="15.75" thickBot="1">
      <c r="A12" s="13" t="s">
        <v>13</v>
      </c>
      <c r="B12" s="13" t="s">
        <v>23</v>
      </c>
      <c r="C12" s="14">
        <v>42</v>
      </c>
      <c r="D12" s="14">
        <f>SUM(D13:D14)</f>
        <v>54.71</v>
      </c>
    </row>
    <row r="13" spans="1:4" ht="15.75" thickBot="1">
      <c r="A13" s="13" t="s">
        <v>24</v>
      </c>
      <c r="B13" s="13" t="s">
        <v>25</v>
      </c>
      <c r="C13" s="14"/>
      <c r="D13" s="14">
        <v>54.71</v>
      </c>
    </row>
    <row r="14" spans="1:4" ht="15.75" thickBot="1">
      <c r="A14" s="13" t="s">
        <v>26</v>
      </c>
      <c r="B14" s="13" t="s">
        <v>27</v>
      </c>
      <c r="C14" s="14"/>
      <c r="D14" s="14"/>
    </row>
    <row r="15" spans="1:4" ht="15.75" thickBot="1">
      <c r="A15" s="13" t="s">
        <v>13</v>
      </c>
      <c r="B15" s="13" t="s">
        <v>28</v>
      </c>
      <c r="C15" s="14">
        <f>SUM(C16:C18)</f>
        <v>-497.80999999999995</v>
      </c>
      <c r="D15" s="14">
        <f>SUM(D16:D18)</f>
        <v>-900.78</v>
      </c>
    </row>
    <row r="16" spans="1:4" ht="15.75" thickBot="1">
      <c r="A16" s="13" t="s">
        <v>29</v>
      </c>
      <c r="B16" s="13" t="s">
        <v>30</v>
      </c>
      <c r="C16" s="14">
        <v>-384.96</v>
      </c>
      <c r="D16" s="14">
        <v>-694.28</v>
      </c>
    </row>
    <row r="17" spans="1:4" ht="15.75" thickBot="1">
      <c r="A17" s="13" t="s">
        <v>31</v>
      </c>
      <c r="B17" s="13" t="s">
        <v>32</v>
      </c>
      <c r="C17" s="14">
        <v>-112.85</v>
      </c>
      <c r="D17" s="14">
        <v>-206.5</v>
      </c>
    </row>
    <row r="18" spans="1:4" ht="15.75" thickBot="1">
      <c r="A18" s="13" t="s">
        <v>33</v>
      </c>
      <c r="B18" s="13" t="s">
        <v>34</v>
      </c>
      <c r="C18" s="14"/>
      <c r="D18" s="14"/>
    </row>
    <row r="19" spans="1:4" ht="15.75" thickBot="1">
      <c r="A19" s="13" t="s">
        <v>13</v>
      </c>
      <c r="B19" s="13" t="s">
        <v>35</v>
      </c>
      <c r="C19" s="14">
        <f>SUM(C20:C23)</f>
        <v>-427.16999999999996</v>
      </c>
      <c r="D19" s="14">
        <f>SUM(D20:D23)</f>
        <v>-933.9000000000001</v>
      </c>
    </row>
    <row r="20" spans="1:4" ht="34.5" thickBot="1">
      <c r="A20" s="13" t="s">
        <v>36</v>
      </c>
      <c r="B20" s="13" t="s">
        <v>37</v>
      </c>
      <c r="C20" s="14">
        <v>-426.89</v>
      </c>
      <c r="D20" s="14">
        <v>-387.44</v>
      </c>
    </row>
    <row r="21" spans="1:4" ht="15.75" thickBot="1">
      <c r="A21" s="13" t="s">
        <v>38</v>
      </c>
      <c r="B21" s="13" t="s">
        <v>39</v>
      </c>
      <c r="C21" s="14">
        <v>-0.28</v>
      </c>
      <c r="D21" s="14">
        <v>-2.64</v>
      </c>
    </row>
    <row r="22" spans="1:4" ht="15.75" thickBot="1">
      <c r="A22" s="13" t="s">
        <v>40</v>
      </c>
      <c r="B22" s="13" t="s">
        <v>41</v>
      </c>
      <c r="C22" s="14"/>
      <c r="D22" s="14"/>
    </row>
    <row r="23" spans="1:4" ht="15.75" thickBot="1">
      <c r="A23" s="13" t="s">
        <v>42</v>
      </c>
      <c r="B23" s="13" t="s">
        <v>43</v>
      </c>
      <c r="C23" s="14"/>
      <c r="D23" s="14">
        <v>-543.82</v>
      </c>
    </row>
    <row r="24" spans="1:4" ht="15.75" thickBot="1">
      <c r="A24" s="13" t="s">
        <v>13</v>
      </c>
      <c r="B24" s="13" t="s">
        <v>44</v>
      </c>
      <c r="C24" s="14">
        <f>SUM(C25:C27)</f>
        <v>0</v>
      </c>
      <c r="D24" s="14">
        <f>SUM(D25:D27)</f>
        <v>-1.66</v>
      </c>
    </row>
    <row r="25" spans="1:4" ht="15.75" thickBot="1">
      <c r="A25" s="13" t="s">
        <v>45</v>
      </c>
      <c r="B25" s="13" t="s">
        <v>46</v>
      </c>
      <c r="C25" s="14"/>
      <c r="D25" s="14">
        <v>-1.51</v>
      </c>
    </row>
    <row r="26" spans="1:4" ht="15.75" thickBot="1">
      <c r="A26" s="13" t="s">
        <v>47</v>
      </c>
      <c r="B26" s="13" t="s">
        <v>48</v>
      </c>
      <c r="C26" s="14"/>
      <c r="D26" s="14">
        <v>-0.15</v>
      </c>
    </row>
    <row r="27" spans="1:4" ht="15.75" thickBot="1">
      <c r="A27" s="13" t="s">
        <v>49</v>
      </c>
      <c r="B27" s="13" t="s">
        <v>50</v>
      </c>
      <c r="C27" s="14"/>
      <c r="D27" s="14"/>
    </row>
    <row r="28" spans="1:4" ht="15.75" thickBot="1">
      <c r="A28" s="13" t="s">
        <v>13</v>
      </c>
      <c r="B28" s="13" t="s">
        <v>51</v>
      </c>
      <c r="C28" s="14"/>
      <c r="D28" s="14"/>
    </row>
    <row r="29" spans="1:4" ht="15.75" thickBot="1">
      <c r="A29" s="13" t="s">
        <v>52</v>
      </c>
      <c r="B29" s="13" t="s">
        <v>53</v>
      </c>
      <c r="C29" s="14"/>
      <c r="D29" s="14"/>
    </row>
    <row r="30" spans="1:4" ht="15.75" thickBot="1">
      <c r="A30" s="13" t="s">
        <v>13</v>
      </c>
      <c r="B30" s="13" t="s">
        <v>54</v>
      </c>
      <c r="C30" s="14">
        <f>C31+C35</f>
        <v>0</v>
      </c>
      <c r="D30" s="14">
        <f>D31+D35</f>
        <v>0</v>
      </c>
    </row>
    <row r="31" spans="1:4" ht="15.75" thickBot="1">
      <c r="A31" s="13" t="s">
        <v>13</v>
      </c>
      <c r="B31" s="13" t="s">
        <v>55</v>
      </c>
      <c r="C31" s="14">
        <f>SUM(C32:C34)</f>
        <v>0</v>
      </c>
      <c r="D31" s="14">
        <f>SUM(D32:D34)</f>
        <v>0</v>
      </c>
    </row>
    <row r="32" spans="1:4" ht="15.75" thickBot="1">
      <c r="A32" s="13" t="s">
        <v>56</v>
      </c>
      <c r="B32" s="13" t="s">
        <v>57</v>
      </c>
      <c r="C32" s="14"/>
      <c r="D32" s="14"/>
    </row>
    <row r="33" spans="1:4" ht="15.75" thickBot="1">
      <c r="A33" s="13" t="s">
        <v>58</v>
      </c>
      <c r="B33" s="13" t="s">
        <v>59</v>
      </c>
      <c r="C33" s="14"/>
      <c r="D33" s="14"/>
    </row>
    <row r="34" spans="1:4" ht="15.75" thickBot="1">
      <c r="A34" s="13" t="s">
        <v>60</v>
      </c>
      <c r="B34" s="13" t="s">
        <v>61</v>
      </c>
      <c r="C34" s="14"/>
      <c r="D34" s="14"/>
    </row>
    <row r="35" spans="1:4" ht="15.75" thickBot="1">
      <c r="A35" s="13" t="s">
        <v>13</v>
      </c>
      <c r="B35" s="13" t="s">
        <v>62</v>
      </c>
      <c r="C35" s="14">
        <f>SUM(C36:C38)</f>
        <v>0</v>
      </c>
      <c r="D35" s="14">
        <f>SUM(D36:D38)</f>
        <v>0</v>
      </c>
    </row>
    <row r="36" spans="1:4" ht="15.75" thickBot="1">
      <c r="A36" s="13" t="s">
        <v>63</v>
      </c>
      <c r="B36" s="13" t="s">
        <v>57</v>
      </c>
      <c r="C36" s="14"/>
      <c r="D36" s="14"/>
    </row>
    <row r="37" spans="1:4" ht="15.75" thickBot="1">
      <c r="A37" s="13" t="s">
        <v>64</v>
      </c>
      <c r="B37" s="13" t="s">
        <v>59</v>
      </c>
      <c r="C37" s="14"/>
      <c r="D37" s="14"/>
    </row>
    <row r="38" spans="1:4" ht="15.75" thickBot="1">
      <c r="A38" s="13" t="s">
        <v>65</v>
      </c>
      <c r="B38" s="13" t="s">
        <v>61</v>
      </c>
      <c r="C38" s="14"/>
      <c r="D38" s="14"/>
    </row>
    <row r="39" spans="1:4" ht="15.75" thickBot="1">
      <c r="A39" s="13" t="s">
        <v>66</v>
      </c>
      <c r="B39" s="13" t="s">
        <v>67</v>
      </c>
      <c r="C39" s="14"/>
      <c r="D39" s="14"/>
    </row>
    <row r="40" spans="1:4" ht="15.75" thickBot="1">
      <c r="A40" s="13" t="s">
        <v>66</v>
      </c>
      <c r="B40" s="13" t="s">
        <v>68</v>
      </c>
      <c r="C40" s="14">
        <f>SUM(C41:C42)</f>
        <v>-300</v>
      </c>
      <c r="D40" s="14">
        <f>SUM(D41:D42)</f>
        <v>-573.31</v>
      </c>
    </row>
    <row r="41" spans="1:4" ht="15.75" thickBot="1">
      <c r="A41" s="13" t="s">
        <v>69</v>
      </c>
      <c r="B41" s="13" t="s">
        <v>70</v>
      </c>
      <c r="C41" s="14">
        <v>-300</v>
      </c>
      <c r="D41" s="14">
        <v>-573.31</v>
      </c>
    </row>
    <row r="42" spans="1:4" ht="15.75" thickBot="1">
      <c r="A42" s="13" t="s">
        <v>71</v>
      </c>
      <c r="B42" s="13" t="s">
        <v>72</v>
      </c>
      <c r="C42" s="14"/>
      <c r="D42" s="14"/>
    </row>
    <row r="43" spans="1:4" ht="15.75" thickBot="1">
      <c r="A43" s="11" t="s">
        <v>13</v>
      </c>
      <c r="B43" s="11" t="s">
        <v>73</v>
      </c>
      <c r="C43" s="12">
        <f>C4+C5+C6+C7+C12+C15+C19+C24+C28+C29+C30+C39+C40</f>
        <v>1320.4699999999998</v>
      </c>
      <c r="D43" s="12">
        <f>D4+D5+D6+D7+D12+D15+D19+D24+D28+D29+D30+D39+D40</f>
        <v>591.8900000000001</v>
      </c>
    </row>
    <row r="44" spans="1:4" ht="15.75" thickBot="1">
      <c r="A44" s="13" t="s">
        <v>13</v>
      </c>
      <c r="B44" s="13" t="s">
        <v>74</v>
      </c>
      <c r="C44" s="14">
        <f>SUM(C45:C46)</f>
        <v>0</v>
      </c>
      <c r="D44" s="14">
        <f>SUM(D45:D46)</f>
        <v>7.07</v>
      </c>
    </row>
    <row r="45" spans="1:4" ht="15.75" thickBot="1">
      <c r="A45" s="13" t="s">
        <v>75</v>
      </c>
      <c r="B45" s="13" t="s">
        <v>76</v>
      </c>
      <c r="C45" s="14"/>
      <c r="D45" s="14">
        <v>7.07</v>
      </c>
    </row>
    <row r="46" spans="1:4" ht="15.75" thickBot="1">
      <c r="A46" s="13" t="s">
        <v>77</v>
      </c>
      <c r="B46" s="13" t="s">
        <v>78</v>
      </c>
      <c r="C46" s="14"/>
      <c r="D46" s="14"/>
    </row>
    <row r="47" spans="1:4" ht="15.75" thickBot="1">
      <c r="A47" s="13" t="s">
        <v>13</v>
      </c>
      <c r="B47" s="13" t="s">
        <v>79</v>
      </c>
      <c r="C47" s="14">
        <f>SUM(C48:C50)</f>
        <v>0</v>
      </c>
      <c r="D47" s="14">
        <f>SUM(D48:D50)</f>
        <v>0</v>
      </c>
    </row>
    <row r="48" spans="1:4" ht="45.75" thickBot="1">
      <c r="A48" s="13" t="s">
        <v>80</v>
      </c>
      <c r="B48" s="13" t="s">
        <v>81</v>
      </c>
      <c r="C48" s="14"/>
      <c r="D48" s="14"/>
    </row>
    <row r="49" spans="1:4" ht="57" thickBot="1">
      <c r="A49" s="13" t="s">
        <v>82</v>
      </c>
      <c r="B49" s="13" t="s">
        <v>83</v>
      </c>
      <c r="C49" s="14"/>
      <c r="D49" s="14"/>
    </row>
    <row r="50" spans="1:4" ht="15.75" thickBot="1">
      <c r="A50" s="13" t="s">
        <v>84</v>
      </c>
      <c r="B50" s="13" t="s">
        <v>85</v>
      </c>
      <c r="C50" s="14"/>
      <c r="D50" s="14"/>
    </row>
    <row r="51" spans="1:4" ht="15.75" thickBot="1">
      <c r="A51" s="13" t="s">
        <v>86</v>
      </c>
      <c r="B51" s="13" t="s">
        <v>87</v>
      </c>
      <c r="C51" s="14"/>
      <c r="D51" s="14"/>
    </row>
    <row r="52" spans="1:4" ht="15.75" thickBot="1">
      <c r="A52" s="13" t="s">
        <v>88</v>
      </c>
      <c r="B52" s="13" t="s">
        <v>89</v>
      </c>
      <c r="C52" s="14"/>
      <c r="D52" s="14">
        <v>-0.6</v>
      </c>
    </row>
    <row r="53" spans="1:4" ht="23.25" thickBot="1">
      <c r="A53" s="13" t="s">
        <v>90</v>
      </c>
      <c r="B53" s="13" t="s">
        <v>91</v>
      </c>
      <c r="C53" s="14"/>
      <c r="D53" s="14"/>
    </row>
    <row r="54" spans="1:4" ht="15.75" thickBot="1">
      <c r="A54" s="13" t="s">
        <v>13</v>
      </c>
      <c r="B54" s="13" t="s">
        <v>92</v>
      </c>
      <c r="C54" s="14"/>
      <c r="D54" s="14"/>
    </row>
    <row r="55" spans="1:4" ht="15.75" thickBot="1">
      <c r="A55" s="11" t="s">
        <v>13</v>
      </c>
      <c r="B55" s="11" t="s">
        <v>93</v>
      </c>
      <c r="C55" s="12">
        <f>C44+C47+C51+C52+C53+C54</f>
        <v>0</v>
      </c>
      <c r="D55" s="12">
        <f>D44+D47+D51+D52+D53+D54</f>
        <v>6.470000000000001</v>
      </c>
    </row>
    <row r="56" spans="1:4" ht="15.75" thickBot="1">
      <c r="A56" s="11" t="s">
        <v>13</v>
      </c>
      <c r="B56" s="11" t="s">
        <v>94</v>
      </c>
      <c r="C56" s="12">
        <f>C43+C55</f>
        <v>1320.4699999999998</v>
      </c>
      <c r="D56" s="12">
        <f>D43+D55</f>
        <v>598.3600000000001</v>
      </c>
    </row>
    <row r="57" spans="1:4" ht="15.75" thickBot="1">
      <c r="A57" s="13" t="s">
        <v>95</v>
      </c>
      <c r="B57" s="13" t="s">
        <v>96</v>
      </c>
      <c r="C57" s="14"/>
      <c r="D57" s="14">
        <v>-76.09</v>
      </c>
    </row>
    <row r="58" spans="1:4" ht="23.25" thickBot="1">
      <c r="A58" s="11" t="s">
        <v>13</v>
      </c>
      <c r="B58" s="11" t="s">
        <v>97</v>
      </c>
      <c r="C58" s="12">
        <f>C56+C57</f>
        <v>1320.4699999999998</v>
      </c>
      <c r="D58" s="12">
        <f>D56+D57</f>
        <v>522.2700000000001</v>
      </c>
    </row>
    <row r="59" spans="1:4" ht="15.75" thickBot="1">
      <c r="A59" s="15"/>
      <c r="B59" s="15" t="s">
        <v>98</v>
      </c>
      <c r="C59" s="17">
        <f>C60</f>
        <v>0</v>
      </c>
      <c r="D59" s="17">
        <f>D60</f>
        <v>0</v>
      </c>
    </row>
    <row r="60" spans="1:4" ht="15.75" thickBot="1">
      <c r="A60" s="13" t="s">
        <v>13</v>
      </c>
      <c r="B60" s="13" t="s">
        <v>99</v>
      </c>
      <c r="C60" s="14"/>
      <c r="D60" s="14"/>
    </row>
    <row r="61" spans="1:4" ht="15.75" thickBot="1">
      <c r="A61" s="13" t="s">
        <v>13</v>
      </c>
      <c r="B61" s="13" t="s">
        <v>100</v>
      </c>
      <c r="C61" s="14">
        <f>C58+C60</f>
        <v>1320.4699999999998</v>
      </c>
      <c r="D61" s="14">
        <f>D58+D60</f>
        <v>522.2700000000001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PageLayoutView="0" workbookViewId="0" topLeftCell="A1">
      <selection activeCell="I14" sqref="I14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6" ht="19.5" customHeight="1" thickBot="1">
      <c r="A1" s="77" t="s">
        <v>2</v>
      </c>
      <c r="B1" s="77"/>
      <c r="C1" s="77"/>
      <c r="D1" s="77"/>
      <c r="E1" s="48"/>
      <c r="F1" s="48"/>
    </row>
    <row r="2" spans="1:6" ht="20.25" thickBot="1">
      <c r="A2" s="15"/>
      <c r="B2" s="16" t="s">
        <v>5</v>
      </c>
      <c r="C2" s="35">
        <v>43252</v>
      </c>
      <c r="D2" s="35">
        <v>43070</v>
      </c>
      <c r="E2" s="48"/>
      <c r="F2" s="48"/>
    </row>
    <row r="3" spans="1:6" ht="15.75" thickBot="1">
      <c r="A3" s="15"/>
      <c r="B3" s="15" t="s">
        <v>6</v>
      </c>
      <c r="C3" s="17">
        <f>C58</f>
        <v>484.62253</v>
      </c>
      <c r="D3" s="17">
        <f>D58</f>
        <v>939.3629699999989</v>
      </c>
      <c r="E3" s="48"/>
      <c r="F3" s="48"/>
    </row>
    <row r="4" spans="1:6" ht="23.25" thickBot="1">
      <c r="A4" s="13" t="s">
        <v>7</v>
      </c>
      <c r="B4" s="13" t="s">
        <v>8</v>
      </c>
      <c r="C4" s="14">
        <v>2359.712</v>
      </c>
      <c r="D4" s="14">
        <v>4746.016</v>
      </c>
      <c r="E4" s="48"/>
      <c r="F4" s="48"/>
    </row>
    <row r="5" spans="1:6" ht="15.75" thickBot="1">
      <c r="A5" s="13" t="s">
        <v>9</v>
      </c>
      <c r="B5" s="13" t="s">
        <v>10</v>
      </c>
      <c r="C5" s="14"/>
      <c r="D5" s="14"/>
      <c r="E5" s="48"/>
      <c r="F5" s="48"/>
    </row>
    <row r="6" spans="1:6" ht="15.75" thickBot="1">
      <c r="A6" s="13" t="s">
        <v>11</v>
      </c>
      <c r="B6" s="13" t="s">
        <v>12</v>
      </c>
      <c r="C6" s="14"/>
      <c r="D6" s="14"/>
      <c r="E6" s="48"/>
      <c r="F6" s="48"/>
    </row>
    <row r="7" spans="1:6" ht="15.75" thickBot="1">
      <c r="A7" s="13" t="s">
        <v>13</v>
      </c>
      <c r="B7" s="13" t="s">
        <v>14</v>
      </c>
      <c r="C7" s="14">
        <f>SUM(C8:C11)</f>
        <v>-218.126</v>
      </c>
      <c r="D7" s="14">
        <f>SUM(D8:D11)</f>
        <v>-458.068</v>
      </c>
      <c r="E7" s="48"/>
      <c r="F7" s="48"/>
    </row>
    <row r="8" spans="1:6" ht="15.75" thickBot="1">
      <c r="A8" s="13" t="s">
        <v>15</v>
      </c>
      <c r="B8" s="13" t="s">
        <v>16</v>
      </c>
      <c r="C8" s="14">
        <v>-25.523</v>
      </c>
      <c r="D8" s="14">
        <v>-95.936</v>
      </c>
      <c r="E8" s="48"/>
      <c r="F8" s="48"/>
    </row>
    <row r="9" spans="1:6" ht="34.5" thickBot="1">
      <c r="A9" s="13" t="s">
        <v>17</v>
      </c>
      <c r="B9" s="13" t="s">
        <v>18</v>
      </c>
      <c r="C9" s="14"/>
      <c r="D9" s="14"/>
      <c r="E9" s="48"/>
      <c r="F9" s="48"/>
    </row>
    <row r="10" spans="1:6" ht="15.75" thickBot="1">
      <c r="A10" s="13" t="s">
        <v>19</v>
      </c>
      <c r="B10" s="13" t="s">
        <v>20</v>
      </c>
      <c r="C10" s="14">
        <v>-192.603</v>
      </c>
      <c r="D10" s="14">
        <v>-362.132</v>
      </c>
      <c r="E10" s="48"/>
      <c r="F10" s="48"/>
    </row>
    <row r="11" spans="1:6" ht="23.25" thickBot="1">
      <c r="A11" s="13" t="s">
        <v>21</v>
      </c>
      <c r="B11" s="13" t="s">
        <v>22</v>
      </c>
      <c r="C11" s="14"/>
      <c r="D11" s="14"/>
      <c r="E11" s="48"/>
      <c r="F11" s="48"/>
    </row>
    <row r="12" spans="1:6" ht="15.75" thickBot="1">
      <c r="A12" s="13" t="s">
        <v>13</v>
      </c>
      <c r="B12" s="13" t="s">
        <v>23</v>
      </c>
      <c r="C12" s="14">
        <f>SUM(C13:C14)</f>
        <v>2.23</v>
      </c>
      <c r="D12" s="14">
        <f>SUM(D13:D14)</f>
        <v>10.65697</v>
      </c>
      <c r="E12" s="48"/>
      <c r="F12" s="48"/>
    </row>
    <row r="13" spans="1:6" ht="15.75" thickBot="1">
      <c r="A13" s="13" t="s">
        <v>24</v>
      </c>
      <c r="B13" s="13" t="s">
        <v>25</v>
      </c>
      <c r="C13" s="14">
        <v>2.23</v>
      </c>
      <c r="D13" s="14">
        <v>10.65697</v>
      </c>
      <c r="E13" s="48"/>
      <c r="F13" s="48"/>
    </row>
    <row r="14" spans="1:6" ht="15.75" thickBot="1">
      <c r="A14" s="13" t="s">
        <v>26</v>
      </c>
      <c r="B14" s="13" t="s">
        <v>27</v>
      </c>
      <c r="C14" s="14"/>
      <c r="D14" s="14"/>
      <c r="E14" s="48"/>
      <c r="F14" s="48"/>
    </row>
    <row r="15" spans="1:6" ht="15.75" thickBot="1">
      <c r="A15" s="13" t="s">
        <v>13</v>
      </c>
      <c r="B15" s="13" t="s">
        <v>28</v>
      </c>
      <c r="C15" s="14">
        <f>SUM(C16:C18)</f>
        <v>-1265.818</v>
      </c>
      <c r="D15" s="14">
        <f>SUM(D16:D18)</f>
        <v>-2549.3880000000004</v>
      </c>
      <c r="E15" s="48"/>
      <c r="F15" s="48"/>
    </row>
    <row r="16" spans="1:6" ht="15.75" thickBot="1">
      <c r="A16" s="13" t="s">
        <v>29</v>
      </c>
      <c r="B16" s="13" t="s">
        <v>30</v>
      </c>
      <c r="C16" s="14">
        <f>-889.75-78.667-1.035-0.053-1.417-0.278</f>
        <v>-971.2</v>
      </c>
      <c r="D16" s="14">
        <f>-1737.012-156.608-13</f>
        <v>-1906.62</v>
      </c>
      <c r="E16" s="48"/>
      <c r="F16" s="48"/>
    </row>
    <row r="17" spans="1:6" ht="15.75" thickBot="1">
      <c r="A17" s="13" t="s">
        <v>31</v>
      </c>
      <c r="B17" s="13" t="s">
        <v>32</v>
      </c>
      <c r="C17" s="14">
        <f>-2.082-18.491-274.045</f>
        <v>-294.618</v>
      </c>
      <c r="D17" s="14">
        <f>-541.581-42.466-4.669+0.18+0.055-0.027</f>
        <v>-588.5080000000002</v>
      </c>
      <c r="E17" s="48"/>
      <c r="F17" s="49"/>
    </row>
    <row r="18" spans="1:6" ht="15.75" thickBot="1">
      <c r="A18" s="13" t="s">
        <v>33</v>
      </c>
      <c r="B18" s="13" t="s">
        <v>34</v>
      </c>
      <c r="C18" s="14"/>
      <c r="D18" s="14">
        <v>-54.26</v>
      </c>
      <c r="E18" s="48"/>
      <c r="F18" s="48"/>
    </row>
    <row r="19" spans="1:6" ht="15.75" thickBot="1">
      <c r="A19" s="13" t="s">
        <v>13</v>
      </c>
      <c r="B19" s="13" t="s">
        <v>35</v>
      </c>
      <c r="C19" s="14">
        <f>SUM(C20:C23)</f>
        <v>-202.564</v>
      </c>
      <c r="D19" s="14">
        <f>SUM(D20:D23)</f>
        <v>-433.392</v>
      </c>
      <c r="E19" s="48"/>
      <c r="F19" s="48"/>
    </row>
    <row r="20" spans="1:6" ht="34.5" thickBot="1">
      <c r="A20" s="13" t="s">
        <v>36</v>
      </c>
      <c r="B20" s="13" t="s">
        <v>37</v>
      </c>
      <c r="C20" s="14">
        <v>-202.564</v>
      </c>
      <c r="D20" s="14">
        <v>-432.144</v>
      </c>
      <c r="E20" s="48"/>
      <c r="F20" s="48"/>
    </row>
    <row r="21" spans="1:6" ht="15.75" thickBot="1">
      <c r="A21" s="13" t="s">
        <v>38</v>
      </c>
      <c r="B21" s="13" t="s">
        <v>39</v>
      </c>
      <c r="C21" s="14"/>
      <c r="D21" s="14">
        <v>-0.712</v>
      </c>
      <c r="E21" s="48"/>
      <c r="F21" s="48"/>
    </row>
    <row r="22" spans="1:6" ht="15.75" thickBot="1">
      <c r="A22" s="13" t="s">
        <v>40</v>
      </c>
      <c r="B22" s="13" t="s">
        <v>41</v>
      </c>
      <c r="C22" s="14"/>
      <c r="D22" s="14"/>
      <c r="E22" s="48"/>
      <c r="F22" s="48"/>
    </row>
    <row r="23" spans="1:6" ht="15.75" thickBot="1">
      <c r="A23" s="13" t="s">
        <v>42</v>
      </c>
      <c r="B23" s="13" t="s">
        <v>43</v>
      </c>
      <c r="C23" s="14"/>
      <c r="D23" s="14">
        <v>-0.536</v>
      </c>
      <c r="E23" s="48"/>
      <c r="F23" s="48"/>
    </row>
    <row r="24" spans="1:6" ht="15.75" thickBot="1">
      <c r="A24" s="13" t="s">
        <v>13</v>
      </c>
      <c r="B24" s="13" t="s">
        <v>44</v>
      </c>
      <c r="C24" s="14">
        <f>SUM(C25:C27)</f>
        <v>-28.627</v>
      </c>
      <c r="D24" s="14">
        <f>SUM(D25:D27)</f>
        <v>-63.343</v>
      </c>
      <c r="E24" s="48"/>
      <c r="F24" s="48"/>
    </row>
    <row r="25" spans="1:6" ht="15.75" thickBot="1">
      <c r="A25" s="13" t="s">
        <v>45</v>
      </c>
      <c r="B25" s="13" t="s">
        <v>46</v>
      </c>
      <c r="C25" s="14">
        <v>-1.312</v>
      </c>
      <c r="D25" s="14">
        <v>-3.528</v>
      </c>
      <c r="E25" s="48"/>
      <c r="F25" s="48"/>
    </row>
    <row r="26" spans="1:6" ht="15.75" thickBot="1">
      <c r="A26" s="13" t="s">
        <v>47</v>
      </c>
      <c r="B26" s="13" t="s">
        <v>48</v>
      </c>
      <c r="C26" s="14">
        <f>-28.627+1.312</f>
        <v>-27.314999999999998</v>
      </c>
      <c r="D26" s="14">
        <f>-63.343+3.528</f>
        <v>-59.815000000000005</v>
      </c>
      <c r="E26" s="48"/>
      <c r="F26" s="48"/>
    </row>
    <row r="27" spans="1:6" ht="15.75" thickBot="1">
      <c r="A27" s="13" t="s">
        <v>49</v>
      </c>
      <c r="B27" s="13" t="s">
        <v>50</v>
      </c>
      <c r="C27" s="14"/>
      <c r="D27" s="14"/>
      <c r="E27" s="48"/>
      <c r="F27" s="49"/>
    </row>
    <row r="28" spans="1:6" ht="15.75" thickBot="1">
      <c r="A28" s="13" t="s">
        <v>13</v>
      </c>
      <c r="B28" s="13" t="s">
        <v>51</v>
      </c>
      <c r="C28" s="14"/>
      <c r="D28" s="14"/>
      <c r="E28" s="48"/>
      <c r="F28" s="48"/>
    </row>
    <row r="29" spans="1:6" ht="15.75" thickBot="1">
      <c r="A29" s="13" t="s">
        <v>52</v>
      </c>
      <c r="B29" s="13" t="s">
        <v>53</v>
      </c>
      <c r="C29" s="14"/>
      <c r="D29" s="14"/>
      <c r="E29" s="48"/>
      <c r="F29" s="48"/>
    </row>
    <row r="30" spans="1:6" ht="15.75" thickBot="1">
      <c r="A30" s="13" t="s">
        <v>13</v>
      </c>
      <c r="B30" s="13" t="s">
        <v>54</v>
      </c>
      <c r="C30" s="14">
        <f>C31+C35</f>
        <v>-0.64447</v>
      </c>
      <c r="D30" s="14">
        <f>D31+D35</f>
        <v>0</v>
      </c>
      <c r="E30" s="48"/>
      <c r="F30" s="48"/>
    </row>
    <row r="31" spans="1:6" ht="15.75" thickBot="1">
      <c r="A31" s="13" t="s">
        <v>13</v>
      </c>
      <c r="B31" s="13" t="s">
        <v>55</v>
      </c>
      <c r="C31" s="14">
        <f>SUM(C32:C34)</f>
        <v>-0.64447</v>
      </c>
      <c r="D31" s="14">
        <f>SUM(D32:D34)</f>
        <v>0</v>
      </c>
      <c r="E31" s="48"/>
      <c r="F31" s="48"/>
    </row>
    <row r="32" spans="1:6" ht="15.75" thickBot="1">
      <c r="A32" s="13" t="s">
        <v>56</v>
      </c>
      <c r="B32" s="13" t="s">
        <v>57</v>
      </c>
      <c r="C32" s="14"/>
      <c r="D32" s="14"/>
      <c r="E32" s="48"/>
      <c r="F32" s="48"/>
    </row>
    <row r="33" spans="1:6" ht="15.75" thickBot="1">
      <c r="A33" s="13" t="s">
        <v>58</v>
      </c>
      <c r="B33" s="13" t="s">
        <v>59</v>
      </c>
      <c r="C33" s="14">
        <v>-0.64447</v>
      </c>
      <c r="D33" s="14"/>
      <c r="E33" s="48"/>
      <c r="F33" s="48"/>
    </row>
    <row r="34" spans="1:6" ht="15.75" thickBot="1">
      <c r="A34" s="13" t="s">
        <v>60</v>
      </c>
      <c r="B34" s="13" t="s">
        <v>61</v>
      </c>
      <c r="C34" s="14"/>
      <c r="D34" s="14"/>
      <c r="E34" s="48"/>
      <c r="F34" s="48"/>
    </row>
    <row r="35" spans="1:6" ht="15.75" thickBot="1">
      <c r="A35" s="13" t="s">
        <v>13</v>
      </c>
      <c r="B35" s="13" t="s">
        <v>62</v>
      </c>
      <c r="C35" s="14">
        <f>SUM(C36:C38)</f>
        <v>0</v>
      </c>
      <c r="D35" s="14">
        <f>SUM(D36:D38)</f>
        <v>0</v>
      </c>
      <c r="E35" s="48"/>
      <c r="F35" s="48"/>
    </row>
    <row r="36" spans="1:6" ht="15.75" thickBot="1">
      <c r="A36" s="13" t="s">
        <v>63</v>
      </c>
      <c r="B36" s="13" t="s">
        <v>57</v>
      </c>
      <c r="C36" s="14"/>
      <c r="D36" s="14"/>
      <c r="E36" s="48"/>
      <c r="F36" s="48"/>
    </row>
    <row r="37" spans="1:6" ht="15.75" thickBot="1">
      <c r="A37" s="13" t="s">
        <v>64</v>
      </c>
      <c r="B37" s="13" t="s">
        <v>59</v>
      </c>
      <c r="C37" s="14"/>
      <c r="D37" s="14"/>
      <c r="E37" s="48"/>
      <c r="F37" s="48"/>
    </row>
    <row r="38" spans="1:6" ht="15.75" thickBot="1">
      <c r="A38" s="13" t="s">
        <v>65</v>
      </c>
      <c r="B38" s="13" t="s">
        <v>61</v>
      </c>
      <c r="C38" s="14"/>
      <c r="D38" s="14"/>
      <c r="E38" s="48"/>
      <c r="F38" s="48"/>
    </row>
    <row r="39" spans="1:6" ht="15.75" thickBot="1">
      <c r="A39" s="13" t="s">
        <v>66</v>
      </c>
      <c r="B39" s="13" t="s">
        <v>67</v>
      </c>
      <c r="C39" s="14"/>
      <c r="D39" s="14"/>
      <c r="E39" s="48"/>
      <c r="F39" s="48"/>
    </row>
    <row r="40" spans="1:6" ht="15.75" thickBot="1">
      <c r="A40" s="13" t="s">
        <v>66</v>
      </c>
      <c r="B40" s="13" t="s">
        <v>68</v>
      </c>
      <c r="C40" s="14">
        <f>SUM(C41:C42)</f>
        <v>0</v>
      </c>
      <c r="D40" s="14">
        <f>SUM(D41:D42)</f>
        <v>0</v>
      </c>
      <c r="E40" s="48"/>
      <c r="F40" s="48"/>
    </row>
    <row r="41" spans="1:6" ht="15.75" thickBot="1">
      <c r="A41" s="13" t="s">
        <v>69</v>
      </c>
      <c r="B41" s="13" t="s">
        <v>70</v>
      </c>
      <c r="C41" s="14"/>
      <c r="D41" s="14"/>
      <c r="E41" s="48"/>
      <c r="F41" s="48"/>
    </row>
    <row r="42" spans="1:6" ht="15.75" thickBot="1">
      <c r="A42" s="13" t="s">
        <v>71</v>
      </c>
      <c r="B42" s="13" t="s">
        <v>72</v>
      </c>
      <c r="C42" s="14"/>
      <c r="D42" s="14"/>
      <c r="E42" s="48"/>
      <c r="F42" s="48"/>
    </row>
    <row r="43" spans="1:6" ht="15.75" thickBot="1">
      <c r="A43" s="11" t="s">
        <v>13</v>
      </c>
      <c r="B43" s="11" t="s">
        <v>73</v>
      </c>
      <c r="C43" s="12">
        <f>C4+C5+C6+C7+C12+C15+C19+C24+C28+C29+C30+C39+C40</f>
        <v>646.16253</v>
      </c>
      <c r="D43" s="12">
        <f>D4+D5+D6+D7+D12+D15+D19+D24+D28+D29+D30+D39+D40</f>
        <v>1252.481969999999</v>
      </c>
      <c r="E43" s="48"/>
      <c r="F43" s="48"/>
    </row>
    <row r="44" spans="1:6" ht="15.75" thickBot="1">
      <c r="A44" s="13" t="s">
        <v>13</v>
      </c>
      <c r="B44" s="13" t="s">
        <v>74</v>
      </c>
      <c r="C44" s="14">
        <f>SUM(C45:C46)</f>
        <v>0</v>
      </c>
      <c r="D44" s="14">
        <f>SUM(D45:D46)</f>
        <v>0</v>
      </c>
      <c r="E44" s="48"/>
      <c r="F44" s="48"/>
    </row>
    <row r="45" spans="1:6" ht="15.75" thickBot="1">
      <c r="A45" s="13" t="s">
        <v>75</v>
      </c>
      <c r="B45" s="13" t="s">
        <v>76</v>
      </c>
      <c r="C45" s="14"/>
      <c r="D45" s="14"/>
      <c r="E45" s="48"/>
      <c r="F45" s="48"/>
    </row>
    <row r="46" spans="1:6" ht="15.75" thickBot="1">
      <c r="A46" s="13" t="s">
        <v>77</v>
      </c>
      <c r="B46" s="13" t="s">
        <v>78</v>
      </c>
      <c r="C46" s="14"/>
      <c r="D46" s="14"/>
      <c r="E46" s="48"/>
      <c r="F46" s="48"/>
    </row>
    <row r="47" spans="1:6" ht="15.75" thickBot="1">
      <c r="A47" s="13" t="s">
        <v>13</v>
      </c>
      <c r="B47" s="13" t="s">
        <v>79</v>
      </c>
      <c r="C47" s="14">
        <f>SUM(C48:C50)</f>
        <v>0</v>
      </c>
      <c r="D47" s="14">
        <f>SUM(D48:D50)</f>
        <v>0</v>
      </c>
      <c r="E47" s="48"/>
      <c r="F47" s="48"/>
    </row>
    <row r="48" spans="1:6" ht="45.75" thickBot="1">
      <c r="A48" s="13" t="s">
        <v>80</v>
      </c>
      <c r="B48" s="13" t="s">
        <v>81</v>
      </c>
      <c r="C48" s="14"/>
      <c r="D48" s="14"/>
      <c r="E48" s="48"/>
      <c r="F48" s="48"/>
    </row>
    <row r="49" spans="1:6" ht="57" thickBot="1">
      <c r="A49" s="13" t="s">
        <v>82</v>
      </c>
      <c r="B49" s="13" t="s">
        <v>83</v>
      </c>
      <c r="C49" s="14"/>
      <c r="D49" s="14"/>
      <c r="E49" s="48"/>
      <c r="F49" s="48"/>
    </row>
    <row r="50" spans="1:6" ht="15.75" thickBot="1">
      <c r="A50" s="13" t="s">
        <v>84</v>
      </c>
      <c r="B50" s="13" t="s">
        <v>85</v>
      </c>
      <c r="C50" s="14"/>
      <c r="D50" s="14"/>
      <c r="E50" s="48"/>
      <c r="F50" s="48"/>
    </row>
    <row r="51" spans="1:6" ht="15.75" thickBot="1">
      <c r="A51" s="13" t="s">
        <v>86</v>
      </c>
      <c r="B51" s="13" t="s">
        <v>87</v>
      </c>
      <c r="C51" s="14"/>
      <c r="D51" s="14"/>
      <c r="E51" s="48"/>
      <c r="F51" s="48"/>
    </row>
    <row r="52" spans="1:6" ht="15.75" thickBot="1">
      <c r="A52" s="13" t="s">
        <v>88</v>
      </c>
      <c r="B52" s="13" t="s">
        <v>89</v>
      </c>
      <c r="C52" s="14"/>
      <c r="D52" s="14"/>
      <c r="E52" s="48"/>
      <c r="F52" s="48"/>
    </row>
    <row r="53" spans="1:6" ht="23.25" thickBot="1">
      <c r="A53" s="13" t="s">
        <v>90</v>
      </c>
      <c r="B53" s="13" t="s">
        <v>91</v>
      </c>
      <c r="C53" s="14"/>
      <c r="D53" s="14"/>
      <c r="E53" s="48"/>
      <c r="F53" s="48"/>
    </row>
    <row r="54" spans="1:6" ht="15.75" thickBot="1">
      <c r="A54" s="13" t="s">
        <v>13</v>
      </c>
      <c r="B54" s="13" t="s">
        <v>92</v>
      </c>
      <c r="C54" s="14"/>
      <c r="D54" s="14"/>
      <c r="E54" s="48"/>
      <c r="F54" s="48"/>
    </row>
    <row r="55" spans="1:6" ht="15.75" thickBot="1">
      <c r="A55" s="11" t="s">
        <v>13</v>
      </c>
      <c r="B55" s="11" t="s">
        <v>93</v>
      </c>
      <c r="C55" s="12">
        <f>C44+C47+C51+C52+C53+C54</f>
        <v>0</v>
      </c>
      <c r="D55" s="12">
        <f>D44+D47+D51+D52+D53+D54</f>
        <v>0</v>
      </c>
      <c r="E55" s="48"/>
      <c r="F55" s="48"/>
    </row>
    <row r="56" spans="1:6" ht="15.75" thickBot="1">
      <c r="A56" s="11" t="s">
        <v>13</v>
      </c>
      <c r="B56" s="11" t="s">
        <v>94</v>
      </c>
      <c r="C56" s="12">
        <f>C43+C55</f>
        <v>646.16253</v>
      </c>
      <c r="D56" s="12">
        <f>D43+D55</f>
        <v>1252.481969999999</v>
      </c>
      <c r="E56" s="48"/>
      <c r="F56" s="48"/>
    </row>
    <row r="57" spans="1:6" ht="15.75" thickBot="1">
      <c r="A57" s="13" t="s">
        <v>95</v>
      </c>
      <c r="B57" s="13" t="s">
        <v>96</v>
      </c>
      <c r="C57" s="14">
        <v>-161.54</v>
      </c>
      <c r="D57" s="14">
        <v>-313.119</v>
      </c>
      <c r="E57" s="48"/>
      <c r="F57" s="48"/>
    </row>
    <row r="58" spans="1:6" ht="23.25" thickBot="1">
      <c r="A58" s="11" t="s">
        <v>13</v>
      </c>
      <c r="B58" s="11" t="s">
        <v>97</v>
      </c>
      <c r="C58" s="12">
        <f>C56+C57</f>
        <v>484.62253</v>
      </c>
      <c r="D58" s="12">
        <f>D56+D57</f>
        <v>939.3629699999989</v>
      </c>
      <c r="E58" s="48"/>
      <c r="F58" s="48"/>
    </row>
    <row r="59" spans="1:6" ht="15.75" thickBot="1">
      <c r="A59" s="15"/>
      <c r="B59" s="15" t="s">
        <v>98</v>
      </c>
      <c r="C59" s="17">
        <f>C60</f>
        <v>0</v>
      </c>
      <c r="D59" s="17">
        <f>D60</f>
        <v>0</v>
      </c>
      <c r="E59" s="48"/>
      <c r="F59" s="48"/>
    </row>
    <row r="60" spans="1:6" ht="15.75" thickBot="1">
      <c r="A60" s="13" t="s">
        <v>13</v>
      </c>
      <c r="B60" s="13" t="s">
        <v>99</v>
      </c>
      <c r="C60" s="14"/>
      <c r="D60" s="14"/>
      <c r="E60" s="48"/>
      <c r="F60" s="48"/>
    </row>
    <row r="61" spans="1:6" ht="15.75" thickBot="1">
      <c r="A61" s="13" t="s">
        <v>13</v>
      </c>
      <c r="B61" s="13" t="s">
        <v>100</v>
      </c>
      <c r="C61" s="14">
        <f>C58+C60</f>
        <v>484.62253</v>
      </c>
      <c r="D61" s="14">
        <f>D58+D60</f>
        <v>939.3629699999989</v>
      </c>
      <c r="E61" s="48"/>
      <c r="F61" s="48"/>
    </row>
    <row r="62" spans="1:6" ht="15">
      <c r="A62" s="48"/>
      <c r="B62" s="48"/>
      <c r="C62" s="48"/>
      <c r="D62" s="48"/>
      <c r="E62" s="48"/>
      <c r="F62" s="48"/>
    </row>
    <row r="63" spans="1:6" ht="15">
      <c r="A63" s="48"/>
      <c r="B63" s="48"/>
      <c r="C63" s="49"/>
      <c r="D63" s="49"/>
      <c r="E63" s="48"/>
      <c r="F63" s="48"/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zoomScalePageLayoutView="0" workbookViewId="0" topLeftCell="A46">
      <selection activeCell="A1" sqref="A1:D6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77" t="s">
        <v>2</v>
      </c>
      <c r="B1" s="77"/>
      <c r="C1" s="77"/>
      <c r="D1" s="77"/>
    </row>
    <row r="2" spans="1:4" ht="20.25" thickBot="1">
      <c r="A2" s="15"/>
      <c r="B2" s="16" t="s">
        <v>5</v>
      </c>
      <c r="C2" s="10" t="s">
        <v>197</v>
      </c>
      <c r="D2" s="10" t="s">
        <v>163</v>
      </c>
    </row>
    <row r="3" spans="1:4" ht="15.75" thickBot="1">
      <c r="A3" s="15"/>
      <c r="B3" s="15" t="s">
        <v>6</v>
      </c>
      <c r="C3" s="17">
        <f>C58</f>
        <v>183</v>
      </c>
      <c r="D3" s="17">
        <f>D58</f>
        <v>128862</v>
      </c>
    </row>
    <row r="4" spans="1:4" ht="23.25" thickBot="1">
      <c r="A4" s="13" t="s">
        <v>7</v>
      </c>
      <c r="B4" s="13" t="s">
        <v>8</v>
      </c>
      <c r="C4" s="14">
        <v>5174</v>
      </c>
      <c r="D4" s="14">
        <v>139413</v>
      </c>
    </row>
    <row r="5" spans="1:4" ht="15.75" thickBot="1">
      <c r="A5" s="13" t="s">
        <v>9</v>
      </c>
      <c r="B5" s="13" t="s">
        <v>10</v>
      </c>
      <c r="C5" s="14"/>
      <c r="D5" s="14"/>
    </row>
    <row r="6" spans="1:4" ht="15.75" thickBot="1">
      <c r="A6" s="13" t="s">
        <v>11</v>
      </c>
      <c r="B6" s="13" t="s">
        <v>12</v>
      </c>
      <c r="C6" s="14"/>
      <c r="D6" s="14"/>
    </row>
    <row r="7" spans="1:4" ht="15.75" thickBot="1">
      <c r="A7" s="13" t="s">
        <v>13</v>
      </c>
      <c r="B7" s="13" t="s">
        <v>14</v>
      </c>
      <c r="C7" s="14">
        <f>SUM(C8:C11)</f>
        <v>0</v>
      </c>
      <c r="D7" s="14">
        <f>SUM(D8:D11)</f>
        <v>0</v>
      </c>
    </row>
    <row r="8" spans="1:4" ht="15.75" thickBot="1">
      <c r="A8" s="13" t="s">
        <v>15</v>
      </c>
      <c r="B8" s="13" t="s">
        <v>16</v>
      </c>
      <c r="C8" s="14"/>
      <c r="D8" s="14"/>
    </row>
    <row r="9" spans="1:4" ht="34.5" thickBot="1">
      <c r="A9" s="13" t="s">
        <v>17</v>
      </c>
      <c r="B9" s="13" t="s">
        <v>18</v>
      </c>
      <c r="C9" s="14"/>
      <c r="D9" s="14"/>
    </row>
    <row r="10" spans="1:4" ht="15.75" thickBot="1">
      <c r="A10" s="13" t="s">
        <v>19</v>
      </c>
      <c r="B10" s="13" t="s">
        <v>20</v>
      </c>
      <c r="C10" s="14"/>
      <c r="D10" s="14"/>
    </row>
    <row r="11" spans="1:4" ht="23.25" thickBot="1">
      <c r="A11" s="13" t="s">
        <v>21</v>
      </c>
      <c r="B11" s="13" t="s">
        <v>22</v>
      </c>
      <c r="C11" s="14"/>
      <c r="D11" s="14"/>
    </row>
    <row r="12" spans="1:4" ht="15.75" thickBot="1">
      <c r="A12" s="13" t="s">
        <v>13</v>
      </c>
      <c r="B12" s="13" t="s">
        <v>23</v>
      </c>
      <c r="C12" s="14">
        <f>SUM(C13:C14)</f>
        <v>2502</v>
      </c>
      <c r="D12" s="14">
        <f>SUM(D13:D14)</f>
        <v>6173</v>
      </c>
    </row>
    <row r="13" spans="1:4" ht="15.75" thickBot="1">
      <c r="A13" s="13" t="s">
        <v>24</v>
      </c>
      <c r="B13" s="13" t="s">
        <v>25</v>
      </c>
      <c r="C13" s="14">
        <v>2502</v>
      </c>
      <c r="D13" s="14">
        <v>6173</v>
      </c>
    </row>
    <row r="14" spans="1:4" ht="15.75" thickBot="1">
      <c r="A14" s="13" t="s">
        <v>26</v>
      </c>
      <c r="B14" s="13" t="s">
        <v>27</v>
      </c>
      <c r="C14" s="14"/>
      <c r="D14" s="14"/>
    </row>
    <row r="15" spans="1:4" ht="15.75" thickBot="1">
      <c r="A15" s="13" t="s">
        <v>13</v>
      </c>
      <c r="B15" s="13" t="s">
        <v>28</v>
      </c>
      <c r="C15" s="14">
        <f>SUM(C16:C18)</f>
        <v>-676</v>
      </c>
      <c r="D15" s="14">
        <f>SUM(D16:D18)</f>
        <v>-1251</v>
      </c>
    </row>
    <row r="16" spans="1:4" ht="15.75" thickBot="1">
      <c r="A16" s="13" t="s">
        <v>29</v>
      </c>
      <c r="B16" s="13" t="s">
        <v>30</v>
      </c>
      <c r="C16" s="14">
        <v>-522</v>
      </c>
      <c r="D16" s="14">
        <v>-958</v>
      </c>
    </row>
    <row r="17" spans="1:4" ht="15.75" thickBot="1">
      <c r="A17" s="13" t="s">
        <v>31</v>
      </c>
      <c r="B17" s="13" t="s">
        <v>32</v>
      </c>
      <c r="C17" s="14">
        <v>-154</v>
      </c>
      <c r="D17" s="14">
        <v>-293</v>
      </c>
    </row>
    <row r="18" spans="1:4" ht="15.75" thickBot="1">
      <c r="A18" s="13" t="s">
        <v>33</v>
      </c>
      <c r="B18" s="13" t="s">
        <v>34</v>
      </c>
      <c r="C18" s="14"/>
      <c r="D18" s="14"/>
    </row>
    <row r="19" spans="1:4" ht="15.75" thickBot="1">
      <c r="A19" s="13" t="s">
        <v>13</v>
      </c>
      <c r="B19" s="13" t="s">
        <v>35</v>
      </c>
      <c r="C19" s="14">
        <f>SUM(C20:C23)</f>
        <v>-903</v>
      </c>
      <c r="D19" s="14">
        <f>SUM(D20:D23)</f>
        <v>-1961</v>
      </c>
    </row>
    <row r="20" spans="1:4" ht="34.5" thickBot="1">
      <c r="A20" s="13" t="s">
        <v>36</v>
      </c>
      <c r="B20" s="13" t="s">
        <v>37</v>
      </c>
      <c r="C20" s="14">
        <v>-312</v>
      </c>
      <c r="D20" s="14">
        <v>-576</v>
      </c>
    </row>
    <row r="21" spans="1:4" ht="15.75" thickBot="1">
      <c r="A21" s="13" t="s">
        <v>38</v>
      </c>
      <c r="B21" s="13" t="s">
        <v>39</v>
      </c>
      <c r="C21" s="14">
        <v>-590</v>
      </c>
      <c r="D21" s="14">
        <v>-1390</v>
      </c>
    </row>
    <row r="22" spans="1:4" ht="15.75" thickBot="1">
      <c r="A22" s="13" t="s">
        <v>40</v>
      </c>
      <c r="B22" s="13" t="s">
        <v>41</v>
      </c>
      <c r="C22" s="14"/>
      <c r="D22" s="14">
        <v>6</v>
      </c>
    </row>
    <row r="23" spans="1:4" ht="15.75" thickBot="1">
      <c r="A23" s="13" t="s">
        <v>42</v>
      </c>
      <c r="B23" s="13" t="s">
        <v>43</v>
      </c>
      <c r="C23" s="14">
        <v>-1</v>
      </c>
      <c r="D23" s="14">
        <v>-1</v>
      </c>
    </row>
    <row r="24" spans="1:4" ht="15.75" thickBot="1">
      <c r="A24" s="13" t="s">
        <v>13</v>
      </c>
      <c r="B24" s="13" t="s">
        <v>44</v>
      </c>
      <c r="C24" s="14">
        <f>SUM(C25:C27)</f>
        <v>-2112</v>
      </c>
      <c r="D24" s="14">
        <f>SUM(D25:D27)</f>
        <v>-5178</v>
      </c>
    </row>
    <row r="25" spans="1:4" ht="15.75" thickBot="1">
      <c r="A25" s="13" t="s">
        <v>45</v>
      </c>
      <c r="B25" s="13" t="s">
        <v>46</v>
      </c>
      <c r="C25" s="14">
        <v>0</v>
      </c>
      <c r="D25" s="14">
        <v>-14</v>
      </c>
    </row>
    <row r="26" spans="1:4" ht="15.75" thickBot="1">
      <c r="A26" s="13" t="s">
        <v>47</v>
      </c>
      <c r="B26" s="13" t="s">
        <v>48</v>
      </c>
      <c r="C26" s="14">
        <v>-15</v>
      </c>
      <c r="D26" s="14">
        <v>-2</v>
      </c>
    </row>
    <row r="27" spans="1:4" ht="15.75" thickBot="1">
      <c r="A27" s="13" t="s">
        <v>49</v>
      </c>
      <c r="B27" s="13" t="s">
        <v>50</v>
      </c>
      <c r="C27" s="14">
        <v>-2097</v>
      </c>
      <c r="D27" s="14">
        <v>-5162</v>
      </c>
    </row>
    <row r="28" spans="1:4" ht="15.75" thickBot="1">
      <c r="A28" s="13" t="s">
        <v>13</v>
      </c>
      <c r="B28" s="13" t="s">
        <v>51</v>
      </c>
      <c r="C28" s="14"/>
      <c r="D28" s="14"/>
    </row>
    <row r="29" spans="1:4" ht="15.75" thickBot="1">
      <c r="A29" s="13" t="s">
        <v>52</v>
      </c>
      <c r="B29" s="13" t="s">
        <v>53</v>
      </c>
      <c r="C29" s="14">
        <v>44</v>
      </c>
      <c r="D29" s="14">
        <v>220</v>
      </c>
    </row>
    <row r="30" spans="1:4" ht="15.75" thickBot="1">
      <c r="A30" s="13" t="s">
        <v>13</v>
      </c>
      <c r="B30" s="13" t="s">
        <v>54</v>
      </c>
      <c r="C30" s="14">
        <f>C31+C35</f>
        <v>0</v>
      </c>
      <c r="D30" s="14">
        <f>D31+D35</f>
        <v>0</v>
      </c>
    </row>
    <row r="31" spans="1:4" ht="15.75" thickBot="1">
      <c r="A31" s="13" t="s">
        <v>13</v>
      </c>
      <c r="B31" s="13" t="s">
        <v>55</v>
      </c>
      <c r="C31" s="14">
        <f>SUM(C32:C34)</f>
        <v>0</v>
      </c>
      <c r="D31" s="14">
        <f>SUM(D32:D34)</f>
        <v>0</v>
      </c>
    </row>
    <row r="32" spans="1:4" ht="15.75" thickBot="1">
      <c r="A32" s="13" t="s">
        <v>56</v>
      </c>
      <c r="B32" s="13" t="s">
        <v>57</v>
      </c>
      <c r="C32" s="14"/>
      <c r="D32" s="14"/>
    </row>
    <row r="33" spans="1:4" ht="15.75" thickBot="1">
      <c r="A33" s="13" t="s">
        <v>58</v>
      </c>
      <c r="B33" s="13" t="s">
        <v>59</v>
      </c>
      <c r="C33" s="14"/>
      <c r="D33" s="14"/>
    </row>
    <row r="34" spans="1:4" ht="15.75" thickBot="1">
      <c r="A34" s="13" t="s">
        <v>60</v>
      </c>
      <c r="B34" s="13" t="s">
        <v>61</v>
      </c>
      <c r="C34" s="14"/>
      <c r="D34" s="14"/>
    </row>
    <row r="35" spans="1:4" ht="15.75" thickBot="1">
      <c r="A35" s="13" t="s">
        <v>13</v>
      </c>
      <c r="B35" s="13" t="s">
        <v>62</v>
      </c>
      <c r="C35" s="14">
        <f>SUM(C36:C38)</f>
        <v>0</v>
      </c>
      <c r="D35" s="14">
        <f>SUM(D36:D38)</f>
        <v>0</v>
      </c>
    </row>
    <row r="36" spans="1:4" ht="15.75" thickBot="1">
      <c r="A36" s="13" t="s">
        <v>63</v>
      </c>
      <c r="B36" s="13" t="s">
        <v>57</v>
      </c>
      <c r="C36" s="14"/>
      <c r="D36" s="14"/>
    </row>
    <row r="37" spans="1:4" ht="15.75" thickBot="1">
      <c r="A37" s="13" t="s">
        <v>64</v>
      </c>
      <c r="B37" s="13" t="s">
        <v>59</v>
      </c>
      <c r="C37" s="14"/>
      <c r="D37" s="14"/>
    </row>
    <row r="38" spans="1:4" ht="15.75" thickBot="1">
      <c r="A38" s="13" t="s">
        <v>65</v>
      </c>
      <c r="B38" s="13" t="s">
        <v>61</v>
      </c>
      <c r="C38" s="14"/>
      <c r="D38" s="14"/>
    </row>
    <row r="39" spans="1:4" ht="15.75" thickBot="1">
      <c r="A39" s="13" t="s">
        <v>66</v>
      </c>
      <c r="B39" s="13" t="s">
        <v>67</v>
      </c>
      <c r="C39" s="14"/>
      <c r="D39" s="14"/>
    </row>
    <row r="40" spans="1:4" ht="15.75" thickBot="1">
      <c r="A40" s="13" t="s">
        <v>66</v>
      </c>
      <c r="B40" s="13" t="s">
        <v>68</v>
      </c>
      <c r="C40" s="14">
        <f>SUM(C41:C42)</f>
        <v>0</v>
      </c>
      <c r="D40" s="14">
        <f>SUM(D41:D42)</f>
        <v>0</v>
      </c>
    </row>
    <row r="41" spans="1:4" ht="15.75" thickBot="1">
      <c r="A41" s="13" t="s">
        <v>69</v>
      </c>
      <c r="B41" s="13" t="s">
        <v>70</v>
      </c>
      <c r="C41" s="14"/>
      <c r="D41" s="14"/>
    </row>
    <row r="42" spans="1:4" ht="15.75" thickBot="1">
      <c r="A42" s="13" t="s">
        <v>71</v>
      </c>
      <c r="B42" s="13" t="s">
        <v>72</v>
      </c>
      <c r="C42" s="14"/>
      <c r="D42" s="14"/>
    </row>
    <row r="43" spans="1:4" ht="15.75" thickBot="1">
      <c r="A43" s="11" t="s">
        <v>13</v>
      </c>
      <c r="B43" s="11" t="s">
        <v>73</v>
      </c>
      <c r="C43" s="12">
        <f>C4+C5+C6+C7+C12+C15+C19+C24+C28+C29+C30+C39+C40</f>
        <v>4029</v>
      </c>
      <c r="D43" s="12">
        <f>D4+D5+D6+D7+D12+D15+D19+D24+D28+D29+D30+D39+D40</f>
        <v>137416</v>
      </c>
    </row>
    <row r="44" spans="1:4" ht="15.75" thickBot="1">
      <c r="A44" s="13" t="s">
        <v>13</v>
      </c>
      <c r="B44" s="13" t="s">
        <v>74</v>
      </c>
      <c r="C44" s="14">
        <f>SUM(C45:C46)</f>
        <v>22</v>
      </c>
      <c r="D44" s="14">
        <f>SUM(D45:D46)</f>
        <v>39</v>
      </c>
    </row>
    <row r="45" spans="1:4" ht="15.75" thickBot="1">
      <c r="A45" s="13" t="s">
        <v>75</v>
      </c>
      <c r="B45" s="13" t="s">
        <v>76</v>
      </c>
      <c r="C45" s="14"/>
      <c r="D45" s="14"/>
    </row>
    <row r="46" spans="1:4" ht="15.75" thickBot="1">
      <c r="A46" s="13" t="s">
        <v>77</v>
      </c>
      <c r="B46" s="13" t="s">
        <v>78</v>
      </c>
      <c r="C46" s="14">
        <v>22</v>
      </c>
      <c r="D46" s="14">
        <v>39</v>
      </c>
    </row>
    <row r="47" spans="1:4" ht="15.75" thickBot="1">
      <c r="A47" s="13" t="s">
        <v>13</v>
      </c>
      <c r="B47" s="13" t="s">
        <v>79</v>
      </c>
      <c r="C47" s="14">
        <f>SUM(C48:C50)</f>
        <v>-3761</v>
      </c>
      <c r="D47" s="14">
        <f>SUM(D48:D50)</f>
        <v>-8344</v>
      </c>
    </row>
    <row r="48" spans="1:4" ht="45.75" thickBot="1">
      <c r="A48" s="13" t="s">
        <v>80</v>
      </c>
      <c r="B48" s="13" t="s">
        <v>81</v>
      </c>
      <c r="C48" s="14"/>
      <c r="D48" s="14"/>
    </row>
    <row r="49" spans="1:4" ht="57" thickBot="1">
      <c r="A49" s="13" t="s">
        <v>82</v>
      </c>
      <c r="B49" s="13" t="s">
        <v>83</v>
      </c>
      <c r="C49" s="14">
        <v>-3761</v>
      </c>
      <c r="D49" s="14">
        <v>-8344</v>
      </c>
    </row>
    <row r="50" spans="1:4" ht="15.75" thickBot="1">
      <c r="A50" s="13" t="s">
        <v>84</v>
      </c>
      <c r="B50" s="13" t="s">
        <v>85</v>
      </c>
      <c r="C50" s="14"/>
      <c r="D50" s="14"/>
    </row>
    <row r="51" spans="1:4" ht="15.75" thickBot="1">
      <c r="A51" s="13" t="s">
        <v>86</v>
      </c>
      <c r="B51" s="13" t="s">
        <v>87</v>
      </c>
      <c r="C51" s="14"/>
      <c r="D51" s="14"/>
    </row>
    <row r="52" spans="1:4" ht="15.75" thickBot="1">
      <c r="A52" s="13" t="s">
        <v>88</v>
      </c>
      <c r="B52" s="13" t="s">
        <v>89</v>
      </c>
      <c r="C52" s="14"/>
      <c r="D52" s="14"/>
    </row>
    <row r="53" spans="1:4" ht="23.25" thickBot="1">
      <c r="A53" s="13" t="s">
        <v>90</v>
      </c>
      <c r="B53" s="13" t="s">
        <v>91</v>
      </c>
      <c r="C53" s="14"/>
      <c r="D53" s="14"/>
    </row>
    <row r="54" spans="1:4" ht="15.75" thickBot="1">
      <c r="A54" s="13" t="s">
        <v>13</v>
      </c>
      <c r="B54" s="13" t="s">
        <v>92</v>
      </c>
      <c r="C54" s="14"/>
      <c r="D54" s="14"/>
    </row>
    <row r="55" spans="1:4" ht="15.75" thickBot="1">
      <c r="A55" s="11" t="s">
        <v>13</v>
      </c>
      <c r="B55" s="11" t="s">
        <v>93</v>
      </c>
      <c r="C55" s="12">
        <f>C44+C47+C51+C52+C53+C54</f>
        <v>-3739</v>
      </c>
      <c r="D55" s="12">
        <f>D44+D47+D51+D52+D53+D54</f>
        <v>-8305</v>
      </c>
    </row>
    <row r="56" spans="1:4" ht="15.75" thickBot="1">
      <c r="A56" s="11" t="s">
        <v>13</v>
      </c>
      <c r="B56" s="11" t="s">
        <v>94</v>
      </c>
      <c r="C56" s="12">
        <f>C43+C55</f>
        <v>290</v>
      </c>
      <c r="D56" s="12">
        <f>D43+D55</f>
        <v>129111</v>
      </c>
    </row>
    <row r="57" spans="1:4" ht="15.75" thickBot="1">
      <c r="A57" s="13" t="s">
        <v>95</v>
      </c>
      <c r="B57" s="13" t="s">
        <v>96</v>
      </c>
      <c r="C57" s="14">
        <v>-107</v>
      </c>
      <c r="D57" s="14">
        <v>-249</v>
      </c>
    </row>
    <row r="58" spans="1:4" ht="23.25" thickBot="1">
      <c r="A58" s="11" t="s">
        <v>13</v>
      </c>
      <c r="B58" s="11" t="s">
        <v>97</v>
      </c>
      <c r="C58" s="12">
        <f>C56+C57</f>
        <v>183</v>
      </c>
      <c r="D58" s="12">
        <f>D56+D57</f>
        <v>128862</v>
      </c>
    </row>
    <row r="59" spans="1:4" ht="15.75" thickBot="1">
      <c r="A59" s="15"/>
      <c r="B59" s="15" t="s">
        <v>98</v>
      </c>
      <c r="C59" s="17">
        <f>C60</f>
        <v>0</v>
      </c>
      <c r="D59" s="17">
        <f>D60</f>
        <v>0</v>
      </c>
    </row>
    <row r="60" spans="1:4" ht="15.75" thickBot="1">
      <c r="A60" s="13" t="s">
        <v>13</v>
      </c>
      <c r="B60" s="13" t="s">
        <v>99</v>
      </c>
      <c r="C60" s="14"/>
      <c r="D60" s="14"/>
    </row>
    <row r="61" spans="1:4" ht="15.75" thickBot="1">
      <c r="A61" s="13" t="s">
        <v>13</v>
      </c>
      <c r="B61" s="13" t="s">
        <v>100</v>
      </c>
      <c r="C61" s="14">
        <f>C58+C60</f>
        <v>183</v>
      </c>
      <c r="D61" s="14">
        <f>D58+D60</f>
        <v>128862</v>
      </c>
    </row>
    <row r="65" ht="15">
      <c r="E65" s="18"/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B9" sqref="B9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3" width="15.140625" style="0" customWidth="1"/>
    <col min="4" max="4" width="15.28125" style="0" bestFit="1" customWidth="1"/>
  </cols>
  <sheetData>
    <row r="1" spans="1:4" ht="19.5" customHeight="1" thickBot="1">
      <c r="A1" s="77" t="s">
        <v>2</v>
      </c>
      <c r="B1" s="77"/>
      <c r="C1" s="77"/>
      <c r="D1" s="77"/>
    </row>
    <row r="2" spans="1:4" ht="26.25" thickBot="1">
      <c r="A2" s="15"/>
      <c r="B2" s="16" t="s">
        <v>5</v>
      </c>
      <c r="C2" s="58" t="s">
        <v>198</v>
      </c>
      <c r="D2" s="10" t="s">
        <v>164</v>
      </c>
    </row>
    <row r="3" spans="1:4" ht="15.75" thickBot="1">
      <c r="A3" s="15"/>
      <c r="B3" s="15" t="s">
        <v>6</v>
      </c>
      <c r="C3" s="36">
        <f>C58</f>
        <v>81894329.01000006</v>
      </c>
      <c r="D3" s="36">
        <f>D58</f>
        <v>261886212.05999997</v>
      </c>
    </row>
    <row r="4" spans="1:4" ht="23.25" thickBot="1">
      <c r="A4" s="13" t="s">
        <v>7</v>
      </c>
      <c r="B4" s="13" t="s">
        <v>8</v>
      </c>
      <c r="C4" s="37">
        <v>405430668.13</v>
      </c>
      <c r="D4" s="37">
        <v>885741044.47</v>
      </c>
    </row>
    <row r="5" spans="1:4" ht="15.75" thickBot="1">
      <c r="A5" s="13" t="s">
        <v>9</v>
      </c>
      <c r="B5" s="13" t="s">
        <v>10</v>
      </c>
      <c r="C5" s="37"/>
      <c r="D5" s="37"/>
    </row>
    <row r="6" spans="1:4" ht="15.75" thickBot="1">
      <c r="A6" s="13" t="s">
        <v>11</v>
      </c>
      <c r="B6" s="13" t="s">
        <v>12</v>
      </c>
      <c r="C6" s="37">
        <v>1839226.72</v>
      </c>
      <c r="D6" s="37">
        <v>3822468.91</v>
      </c>
    </row>
    <row r="7" spans="1:4" ht="15.75" thickBot="1">
      <c r="A7" s="13" t="s">
        <v>13</v>
      </c>
      <c r="B7" s="13" t="s">
        <v>14</v>
      </c>
      <c r="C7" s="37">
        <f>SUM(C8:C11)</f>
        <v>-97571041.4</v>
      </c>
      <c r="D7" s="37">
        <f>SUM(D8:D11)</f>
        <v>-198007587.91</v>
      </c>
    </row>
    <row r="8" spans="1:4" ht="15.75" thickBot="1">
      <c r="A8" s="13" t="s">
        <v>15</v>
      </c>
      <c r="B8" s="13" t="s">
        <v>16</v>
      </c>
      <c r="C8" s="37">
        <v>-2142373.55</v>
      </c>
      <c r="D8" s="37">
        <v>-4055041.32</v>
      </c>
    </row>
    <row r="9" spans="1:4" ht="34.5" thickBot="1">
      <c r="A9" s="13" t="s">
        <v>17</v>
      </c>
      <c r="B9" s="13" t="s">
        <v>18</v>
      </c>
      <c r="C9" s="37">
        <v>-31995519.43</v>
      </c>
      <c r="D9" s="37">
        <v>-67853381.94</v>
      </c>
    </row>
    <row r="10" spans="1:4" ht="15.75" thickBot="1">
      <c r="A10" s="13" t="s">
        <v>19</v>
      </c>
      <c r="B10" s="13" t="s">
        <v>20</v>
      </c>
      <c r="C10" s="37">
        <v>-63433148.42</v>
      </c>
      <c r="D10" s="37">
        <v>-126195727.57</v>
      </c>
    </row>
    <row r="11" spans="1:4" ht="23.25" thickBot="1">
      <c r="A11" s="13" t="s">
        <v>21</v>
      </c>
      <c r="B11" s="13" t="s">
        <v>22</v>
      </c>
      <c r="C11" s="37"/>
      <c r="D11" s="37">
        <v>96562.92</v>
      </c>
    </row>
    <row r="12" spans="1:4" ht="15.75" thickBot="1">
      <c r="A12" s="13" t="s">
        <v>13</v>
      </c>
      <c r="B12" s="13" t="s">
        <v>23</v>
      </c>
      <c r="C12" s="37">
        <f>SUM(C13:C14)</f>
        <v>11889215.72</v>
      </c>
      <c r="D12" s="37">
        <f>SUM(D13:D14)</f>
        <v>29145916.56</v>
      </c>
    </row>
    <row r="13" spans="1:4" ht="15.75" thickBot="1">
      <c r="A13" s="13" t="s">
        <v>24</v>
      </c>
      <c r="B13" s="13" t="s">
        <v>25</v>
      </c>
      <c r="C13" s="37">
        <v>11861636.76</v>
      </c>
      <c r="D13" s="37">
        <v>28845280.32</v>
      </c>
    </row>
    <row r="14" spans="1:4" ht="15.75" thickBot="1">
      <c r="A14" s="13" t="s">
        <v>26</v>
      </c>
      <c r="B14" s="13" t="s">
        <v>27</v>
      </c>
      <c r="C14" s="37">
        <v>27578.96</v>
      </c>
      <c r="D14" s="37">
        <v>300636.24</v>
      </c>
    </row>
    <row r="15" spans="1:4" ht="15.75" thickBot="1">
      <c r="A15" s="13" t="s">
        <v>13</v>
      </c>
      <c r="B15" s="13" t="s">
        <v>28</v>
      </c>
      <c r="C15" s="37">
        <f>SUM(C16:C18)</f>
        <v>-63890782.03</v>
      </c>
      <c r="D15" s="37">
        <f>SUM(D16:D18)</f>
        <v>-119306392.45</v>
      </c>
    </row>
    <row r="16" spans="1:4" ht="15.75" thickBot="1">
      <c r="A16" s="13" t="s">
        <v>29</v>
      </c>
      <c r="B16" s="13" t="s">
        <v>30</v>
      </c>
      <c r="C16" s="37">
        <v>-47392467.69</v>
      </c>
      <c r="D16" s="37">
        <v>-88922172.41</v>
      </c>
    </row>
    <row r="17" spans="1:4" ht="15.75" thickBot="1">
      <c r="A17" s="13" t="s">
        <v>31</v>
      </c>
      <c r="B17" s="13" t="s">
        <v>32</v>
      </c>
      <c r="C17" s="37">
        <v>-15871567.81</v>
      </c>
      <c r="D17" s="37">
        <v>-30255762.71</v>
      </c>
    </row>
    <row r="18" spans="1:4" ht="15.75" thickBot="1">
      <c r="A18" s="13" t="s">
        <v>33</v>
      </c>
      <c r="B18" s="13" t="s">
        <v>34</v>
      </c>
      <c r="C18" s="37">
        <v>-626746.53</v>
      </c>
      <c r="D18" s="37">
        <v>-128457.33</v>
      </c>
    </row>
    <row r="19" spans="1:4" ht="15.75" thickBot="1">
      <c r="A19" s="13" t="s">
        <v>13</v>
      </c>
      <c r="B19" s="13" t="s">
        <v>35</v>
      </c>
      <c r="C19" s="37">
        <f>SUM(C20:C23)</f>
        <v>-122066278.24000001</v>
      </c>
      <c r="D19" s="37">
        <f>SUM(D20:D23)</f>
        <v>-240459263.92</v>
      </c>
    </row>
    <row r="20" spans="1:4" ht="34.5" thickBot="1">
      <c r="A20" s="13" t="s">
        <v>36</v>
      </c>
      <c r="B20" s="13" t="s">
        <v>37</v>
      </c>
      <c r="C20" s="37">
        <v>-47368188.150000006</v>
      </c>
      <c r="D20" s="37">
        <v>-90108130.95</v>
      </c>
    </row>
    <row r="21" spans="1:4" ht="15.75" thickBot="1">
      <c r="A21" s="13" t="s">
        <v>38</v>
      </c>
      <c r="B21" s="13" t="s">
        <v>39</v>
      </c>
      <c r="C21" s="37">
        <v>-12174841.38</v>
      </c>
      <c r="D21" s="37">
        <v>-26093804.73</v>
      </c>
    </row>
    <row r="22" spans="1:4" ht="15.75" thickBot="1">
      <c r="A22" s="13" t="s">
        <v>40</v>
      </c>
      <c r="B22" s="13" t="s">
        <v>41</v>
      </c>
      <c r="C22" s="37">
        <v>-57711522.800000004</v>
      </c>
      <c r="D22" s="37">
        <v>-116628869.7</v>
      </c>
    </row>
    <row r="23" spans="1:4" ht="15.75" thickBot="1">
      <c r="A23" s="13" t="s">
        <v>42</v>
      </c>
      <c r="B23" s="13" t="s">
        <v>43</v>
      </c>
      <c r="C23" s="37">
        <v>-4811725.91</v>
      </c>
      <c r="D23" s="37">
        <v>-7628458.54</v>
      </c>
    </row>
    <row r="24" spans="1:4" ht="15.75" thickBot="1">
      <c r="A24" s="13" t="s">
        <v>13</v>
      </c>
      <c r="B24" s="13" t="s">
        <v>44</v>
      </c>
      <c r="C24" s="37">
        <f>SUM(C25:C27)</f>
        <v>-55932818.33</v>
      </c>
      <c r="D24" s="37">
        <f>SUM(D25:D27)</f>
        <v>-110936089.43</v>
      </c>
    </row>
    <row r="25" spans="1:4" ht="15.75" thickBot="1">
      <c r="A25" s="13" t="s">
        <v>45</v>
      </c>
      <c r="B25" s="13" t="s">
        <v>46</v>
      </c>
      <c r="C25" s="37">
        <v>-55723421.489999995</v>
      </c>
      <c r="D25" s="37">
        <v>-110467409.57000001</v>
      </c>
    </row>
    <row r="26" spans="1:4" ht="15.75" thickBot="1">
      <c r="A26" s="13" t="s">
        <v>47</v>
      </c>
      <c r="B26" s="13" t="s">
        <v>48</v>
      </c>
      <c r="C26" s="37">
        <v>-17982.81</v>
      </c>
      <c r="D26" s="37">
        <v>-62203.46</v>
      </c>
    </row>
    <row r="27" spans="1:4" ht="15.75" thickBot="1">
      <c r="A27" s="13" t="s">
        <v>49</v>
      </c>
      <c r="B27" s="13" t="s">
        <v>50</v>
      </c>
      <c r="C27" s="37">
        <v>-191414.03</v>
      </c>
      <c r="D27" s="37">
        <v>-406476.4</v>
      </c>
    </row>
    <row r="28" spans="1:4" ht="15.75" thickBot="1">
      <c r="A28" s="13" t="s">
        <v>13</v>
      </c>
      <c r="B28" s="13" t="s">
        <v>51</v>
      </c>
      <c r="C28" s="37">
        <v>7603062.3</v>
      </c>
      <c r="D28" s="37">
        <v>14692871.99</v>
      </c>
    </row>
    <row r="29" spans="1:4" ht="15.75" thickBot="1">
      <c r="A29" s="13" t="s">
        <v>52</v>
      </c>
      <c r="B29" s="13" t="s">
        <v>53</v>
      </c>
      <c r="C29" s="37">
        <v>597829.14</v>
      </c>
      <c r="D29" s="37">
        <v>4781784.47</v>
      </c>
    </row>
    <row r="30" spans="1:4" ht="15.75" thickBot="1">
      <c r="A30" s="13" t="s">
        <v>13</v>
      </c>
      <c r="B30" s="13" t="s">
        <v>54</v>
      </c>
      <c r="C30" s="37">
        <f>C31+C35</f>
        <v>-1390617.41</v>
      </c>
      <c r="D30" s="37">
        <f>D31+D35</f>
        <v>1885381.27</v>
      </c>
    </row>
    <row r="31" spans="1:4" ht="15.75" thickBot="1">
      <c r="A31" s="13" t="s">
        <v>13</v>
      </c>
      <c r="B31" s="13" t="s">
        <v>55</v>
      </c>
      <c r="C31" s="37">
        <f>SUM(C32:C34)</f>
        <v>0</v>
      </c>
      <c r="D31" s="37">
        <f>SUM(D32:D34)</f>
        <v>991439.17</v>
      </c>
    </row>
    <row r="32" spans="1:4" ht="15.75" thickBot="1">
      <c r="A32" s="13" t="s">
        <v>56</v>
      </c>
      <c r="B32" s="13" t="s">
        <v>57</v>
      </c>
      <c r="C32" s="37"/>
      <c r="D32" s="37"/>
    </row>
    <row r="33" spans="1:4" ht="15.75" thickBot="1">
      <c r="A33" s="13" t="s">
        <v>58</v>
      </c>
      <c r="B33" s="13" t="s">
        <v>59</v>
      </c>
      <c r="C33" s="37"/>
      <c r="D33" s="37"/>
    </row>
    <row r="34" spans="1:4" ht="15.75" thickBot="1">
      <c r="A34" s="13" t="s">
        <v>60</v>
      </c>
      <c r="B34" s="13" t="s">
        <v>61</v>
      </c>
      <c r="C34" s="37"/>
      <c r="D34" s="37">
        <v>991439.17</v>
      </c>
    </row>
    <row r="35" spans="1:4" ht="15.75" thickBot="1">
      <c r="A35" s="13" t="s">
        <v>13</v>
      </c>
      <c r="B35" s="13" t="s">
        <v>62</v>
      </c>
      <c r="C35" s="37">
        <f>SUM(C36:C38)</f>
        <v>-1390617.41</v>
      </c>
      <c r="D35" s="37">
        <f>SUM(D36:D38)</f>
        <v>893942.0999999999</v>
      </c>
    </row>
    <row r="36" spans="1:4" ht="15.75" thickBot="1">
      <c r="A36" s="13" t="s">
        <v>63</v>
      </c>
      <c r="B36" s="13" t="s">
        <v>57</v>
      </c>
      <c r="C36" s="37">
        <v>-1390617.41</v>
      </c>
      <c r="D36" s="37">
        <v>-1914665.57</v>
      </c>
    </row>
    <row r="37" spans="1:4" ht="15.75" thickBot="1">
      <c r="A37" s="13" t="s">
        <v>64</v>
      </c>
      <c r="B37" s="13" t="s">
        <v>59</v>
      </c>
      <c r="C37" s="37"/>
      <c r="D37" s="37">
        <v>2808607.67</v>
      </c>
    </row>
    <row r="38" spans="1:4" ht="15.75" thickBot="1">
      <c r="A38" s="13" t="s">
        <v>65</v>
      </c>
      <c r="B38" s="13" t="s">
        <v>61</v>
      </c>
      <c r="C38" s="37"/>
      <c r="D38" s="37"/>
    </row>
    <row r="39" spans="1:4" ht="15.75" thickBot="1">
      <c r="A39" s="13" t="s">
        <v>66</v>
      </c>
      <c r="B39" s="13" t="s">
        <v>67</v>
      </c>
      <c r="C39" s="37"/>
      <c r="D39" s="37"/>
    </row>
    <row r="40" spans="1:4" ht="15.75" thickBot="1">
      <c r="A40" s="13" t="s">
        <v>66</v>
      </c>
      <c r="B40" s="13" t="s">
        <v>68</v>
      </c>
      <c r="C40" s="37">
        <f>SUM(C41:C42)</f>
        <v>0</v>
      </c>
      <c r="D40" s="37">
        <f>SUM(D41:D42)</f>
        <v>0</v>
      </c>
    </row>
    <row r="41" spans="1:4" ht="15.75" thickBot="1">
      <c r="A41" s="13" t="s">
        <v>69</v>
      </c>
      <c r="B41" s="13" t="s">
        <v>70</v>
      </c>
      <c r="C41" s="37"/>
      <c r="D41" s="37"/>
    </row>
    <row r="42" spans="1:4" ht="15.75" thickBot="1">
      <c r="A42" s="13" t="s">
        <v>71</v>
      </c>
      <c r="B42" s="13" t="s">
        <v>72</v>
      </c>
      <c r="C42" s="37"/>
      <c r="D42" s="37"/>
    </row>
    <row r="43" spans="1:4" ht="15.75" thickBot="1">
      <c r="A43" s="11" t="s">
        <v>13</v>
      </c>
      <c r="B43" s="11" t="s">
        <v>73</v>
      </c>
      <c r="C43" s="38">
        <f>C4+C5+C6+C7+C12+C15+C19+C24+C28+C29+C30+C39+C40</f>
        <v>86508464.60000007</v>
      </c>
      <c r="D43" s="38">
        <f>D4+D5+D6+D7+D12+D15+D19+D24+D28+D29+D30+D39+D40</f>
        <v>271360133.96</v>
      </c>
    </row>
    <row r="44" spans="1:4" ht="15.75" thickBot="1">
      <c r="A44" s="13" t="s">
        <v>13</v>
      </c>
      <c r="B44" s="13" t="s">
        <v>74</v>
      </c>
      <c r="C44" s="37">
        <f>SUM(C45:C46)</f>
        <v>5550148</v>
      </c>
      <c r="D44" s="37">
        <f>SUM(D45:D46)</f>
        <v>12506847.93</v>
      </c>
    </row>
    <row r="45" spans="1:4" ht="15.75" thickBot="1">
      <c r="A45" s="13" t="s">
        <v>75</v>
      </c>
      <c r="B45" s="13" t="s">
        <v>76</v>
      </c>
      <c r="C45" s="37"/>
      <c r="D45" s="37"/>
    </row>
    <row r="46" spans="1:4" ht="15.75" thickBot="1">
      <c r="A46" s="13" t="s">
        <v>77</v>
      </c>
      <c r="B46" s="13" t="s">
        <v>78</v>
      </c>
      <c r="C46" s="37">
        <v>5550148</v>
      </c>
      <c r="D46" s="37">
        <v>12506847.93</v>
      </c>
    </row>
    <row r="47" spans="1:4" ht="15.75" thickBot="1">
      <c r="A47" s="13" t="s">
        <v>13</v>
      </c>
      <c r="B47" s="13" t="s">
        <v>79</v>
      </c>
      <c r="C47" s="37">
        <f>SUM(C48:C50)</f>
        <v>-9905789.670000002</v>
      </c>
      <c r="D47" s="37">
        <f>SUM(D48:D50)</f>
        <v>-21360152.810000002</v>
      </c>
    </row>
    <row r="48" spans="1:4" ht="45.75" thickBot="1">
      <c r="A48" s="13" t="s">
        <v>80</v>
      </c>
      <c r="B48" s="13" t="s">
        <v>81</v>
      </c>
      <c r="C48" s="37"/>
      <c r="D48" s="37"/>
    </row>
    <row r="49" spans="1:4" ht="57" thickBot="1">
      <c r="A49" s="13" t="s">
        <v>82</v>
      </c>
      <c r="B49" s="13" t="s">
        <v>83</v>
      </c>
      <c r="C49" s="37">
        <v>-9797754.540000001</v>
      </c>
      <c r="D49" s="37">
        <v>-20956273.37</v>
      </c>
    </row>
    <row r="50" spans="1:4" ht="15.75" thickBot="1">
      <c r="A50" s="13" t="s">
        <v>84</v>
      </c>
      <c r="B50" s="13" t="s">
        <v>85</v>
      </c>
      <c r="C50" s="37">
        <v>-108035.13</v>
      </c>
      <c r="D50" s="37">
        <v>-403879.44</v>
      </c>
    </row>
    <row r="51" spans="1:4" ht="15.75" thickBot="1">
      <c r="A51" s="13" t="s">
        <v>86</v>
      </c>
      <c r="B51" s="13" t="s">
        <v>87</v>
      </c>
      <c r="C51" s="37"/>
      <c r="D51" s="37"/>
    </row>
    <row r="52" spans="1:4" ht="15.75" thickBot="1">
      <c r="A52" s="13" t="s">
        <v>88</v>
      </c>
      <c r="B52" s="13" t="s">
        <v>89</v>
      </c>
      <c r="C52" s="37">
        <v>-18.61</v>
      </c>
      <c r="D52" s="37">
        <v>-387.72</v>
      </c>
    </row>
    <row r="53" spans="1:4" ht="23.25" thickBot="1">
      <c r="A53" s="13" t="s">
        <v>90</v>
      </c>
      <c r="B53" s="13" t="s">
        <v>91</v>
      </c>
      <c r="C53" s="37">
        <v>-249479</v>
      </c>
      <c r="D53" s="37">
        <v>-263324</v>
      </c>
    </row>
    <row r="54" spans="1:4" ht="15.75" thickBot="1">
      <c r="A54" s="13" t="s">
        <v>13</v>
      </c>
      <c r="B54" s="13" t="s">
        <v>92</v>
      </c>
      <c r="C54" s="37"/>
      <c r="D54" s="37"/>
    </row>
    <row r="55" spans="1:4" ht="15.75" thickBot="1">
      <c r="A55" s="11" t="s">
        <v>13</v>
      </c>
      <c r="B55" s="11" t="s">
        <v>93</v>
      </c>
      <c r="C55" s="38">
        <f>C44+C47+C51+C52+C53+C54</f>
        <v>-4605139.280000002</v>
      </c>
      <c r="D55" s="38">
        <f>D44+D47+D51+D52+D53+D54</f>
        <v>-9117016.600000003</v>
      </c>
    </row>
    <row r="56" spans="1:4" ht="15.75" thickBot="1">
      <c r="A56" s="11" t="s">
        <v>13</v>
      </c>
      <c r="B56" s="11" t="s">
        <v>94</v>
      </c>
      <c r="C56" s="38">
        <f>C43+C55</f>
        <v>81903325.32000007</v>
      </c>
      <c r="D56" s="38">
        <f>D43+D55</f>
        <v>262243117.35999998</v>
      </c>
    </row>
    <row r="57" spans="1:4" ht="15.75" thickBot="1">
      <c r="A57" s="13" t="s">
        <v>95</v>
      </c>
      <c r="B57" s="13" t="s">
        <v>96</v>
      </c>
      <c r="C57" s="37">
        <v>-8996.31</v>
      </c>
      <c r="D57" s="37">
        <v>-356905.3</v>
      </c>
    </row>
    <row r="58" spans="1:4" ht="23.25" thickBot="1">
      <c r="A58" s="11" t="s">
        <v>13</v>
      </c>
      <c r="B58" s="11" t="s">
        <v>97</v>
      </c>
      <c r="C58" s="38">
        <f>C56+C57</f>
        <v>81894329.01000006</v>
      </c>
      <c r="D58" s="38">
        <f>D56+D57</f>
        <v>261886212.05999997</v>
      </c>
    </row>
    <row r="59" spans="1:4" ht="15.75" thickBot="1">
      <c r="A59" s="15"/>
      <c r="B59" s="15" t="s">
        <v>98</v>
      </c>
      <c r="C59" s="36">
        <f>C60</f>
        <v>0</v>
      </c>
      <c r="D59" s="36">
        <f>D60</f>
        <v>0</v>
      </c>
    </row>
    <row r="60" spans="1:4" ht="15.75" thickBot="1">
      <c r="A60" s="13" t="s">
        <v>13</v>
      </c>
      <c r="B60" s="13" t="s">
        <v>99</v>
      </c>
      <c r="C60" s="37"/>
      <c r="D60" s="37"/>
    </row>
    <row r="61" spans="1:4" ht="15.75" thickBot="1">
      <c r="A61" s="13" t="s">
        <v>13</v>
      </c>
      <c r="B61" s="13" t="s">
        <v>100</v>
      </c>
      <c r="C61" s="37">
        <f>C58+C60</f>
        <v>81894329.01000006</v>
      </c>
      <c r="D61" s="37">
        <f>D58+D60</f>
        <v>261886212.05999997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A1" sqref="A1:D6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77" t="s">
        <v>2</v>
      </c>
      <c r="B1" s="77"/>
      <c r="C1" s="77"/>
      <c r="D1" s="77"/>
    </row>
    <row r="2" spans="1:4" ht="20.25" thickBot="1">
      <c r="A2" s="15"/>
      <c r="B2" s="16" t="s">
        <v>5</v>
      </c>
      <c r="C2" s="15" t="s">
        <v>3</v>
      </c>
      <c r="D2" s="15" t="s">
        <v>4</v>
      </c>
    </row>
    <row r="3" spans="1:4" ht="15.75" thickBot="1">
      <c r="A3" s="15"/>
      <c r="B3" s="15" t="s">
        <v>6</v>
      </c>
      <c r="C3" s="17">
        <f>C58</f>
        <v>0</v>
      </c>
      <c r="D3" s="17">
        <f>D58</f>
        <v>-0.0008500000000002395</v>
      </c>
    </row>
    <row r="4" spans="1:4" ht="23.25" thickBot="1">
      <c r="A4" s="13" t="s">
        <v>7</v>
      </c>
      <c r="B4" s="13" t="s">
        <v>8</v>
      </c>
      <c r="C4" s="14"/>
      <c r="D4" s="14"/>
    </row>
    <row r="5" spans="1:4" ht="15.75" thickBot="1">
      <c r="A5" s="13" t="s">
        <v>9</v>
      </c>
      <c r="B5" s="13" t="s">
        <v>10</v>
      </c>
      <c r="C5" s="14"/>
      <c r="D5" s="14"/>
    </row>
    <row r="6" spans="1:4" ht="15.75" thickBot="1">
      <c r="A6" s="13" t="s">
        <v>11</v>
      </c>
      <c r="B6" s="13" t="s">
        <v>12</v>
      </c>
      <c r="C6" s="14"/>
      <c r="D6" s="14"/>
    </row>
    <row r="7" spans="1:4" ht="15.75" thickBot="1">
      <c r="A7" s="13" t="s">
        <v>13</v>
      </c>
      <c r="B7" s="13" t="s">
        <v>14</v>
      </c>
      <c r="C7" s="14">
        <f>SUM(C8:C11)</f>
        <v>0</v>
      </c>
      <c r="D7" s="14">
        <f>SUM(D8:D11)</f>
        <v>0</v>
      </c>
    </row>
    <row r="8" spans="1:4" ht="15.75" thickBot="1">
      <c r="A8" s="13" t="s">
        <v>15</v>
      </c>
      <c r="B8" s="13" t="s">
        <v>16</v>
      </c>
      <c r="C8" s="14"/>
      <c r="D8" s="14"/>
    </row>
    <row r="9" spans="1:4" ht="34.5" thickBot="1">
      <c r="A9" s="13" t="s">
        <v>17</v>
      </c>
      <c r="B9" s="13" t="s">
        <v>18</v>
      </c>
      <c r="C9" s="14"/>
      <c r="D9" s="14"/>
    </row>
    <row r="10" spans="1:4" ht="15.75" thickBot="1">
      <c r="A10" s="13" t="s">
        <v>19</v>
      </c>
      <c r="B10" s="13" t="s">
        <v>20</v>
      </c>
      <c r="C10" s="14"/>
      <c r="D10" s="14"/>
    </row>
    <row r="11" spans="1:4" ht="23.25" thickBot="1">
      <c r="A11" s="13" t="s">
        <v>21</v>
      </c>
      <c r="B11" s="13" t="s">
        <v>22</v>
      </c>
      <c r="C11" s="14"/>
      <c r="D11" s="14"/>
    </row>
    <row r="12" spans="1:4" ht="15.75" thickBot="1">
      <c r="A12" s="13" t="s">
        <v>13</v>
      </c>
      <c r="B12" s="13" t="s">
        <v>23</v>
      </c>
      <c r="C12" s="14">
        <f>SUM(C13:C14)</f>
        <v>0.10369</v>
      </c>
      <c r="D12" s="14">
        <f>SUM(D13:D14)</f>
        <v>2.0920799999999997</v>
      </c>
    </row>
    <row r="13" spans="1:4" ht="15.75" thickBot="1">
      <c r="A13" s="13" t="s">
        <v>24</v>
      </c>
      <c r="B13" s="13" t="s">
        <v>25</v>
      </c>
      <c r="C13" s="14">
        <v>0.10369</v>
      </c>
      <c r="D13" s="14">
        <v>2.0920799999999997</v>
      </c>
    </row>
    <row r="14" spans="1:4" ht="15.75" thickBot="1">
      <c r="A14" s="13" t="s">
        <v>26</v>
      </c>
      <c r="B14" s="13" t="s">
        <v>27</v>
      </c>
      <c r="C14" s="14"/>
      <c r="D14" s="14"/>
    </row>
    <row r="15" spans="1:4" ht="15.75" thickBot="1">
      <c r="A15" s="13" t="s">
        <v>13</v>
      </c>
      <c r="B15" s="13" t="s">
        <v>28</v>
      </c>
      <c r="C15" s="14">
        <f>SUM(C16:C18)</f>
        <v>0</v>
      </c>
      <c r="D15" s="14">
        <f>SUM(D16:D18)</f>
        <v>0</v>
      </c>
    </row>
    <row r="16" spans="1:4" ht="15.75" thickBot="1">
      <c r="A16" s="13" t="s">
        <v>29</v>
      </c>
      <c r="B16" s="13" t="s">
        <v>30</v>
      </c>
      <c r="C16" s="14"/>
      <c r="D16" s="14"/>
    </row>
    <row r="17" spans="1:4" ht="15.75" thickBot="1">
      <c r="A17" s="13" t="s">
        <v>31</v>
      </c>
      <c r="B17" s="13" t="s">
        <v>32</v>
      </c>
      <c r="C17" s="14"/>
      <c r="D17" s="14"/>
    </row>
    <row r="18" spans="1:4" ht="15.75" thickBot="1">
      <c r="A18" s="13" t="s">
        <v>33</v>
      </c>
      <c r="B18" s="13" t="s">
        <v>34</v>
      </c>
      <c r="C18" s="14"/>
      <c r="D18" s="14"/>
    </row>
    <row r="19" spans="1:4" ht="15.75" thickBot="1">
      <c r="A19" s="13" t="s">
        <v>13</v>
      </c>
      <c r="B19" s="13" t="s">
        <v>35</v>
      </c>
      <c r="C19" s="14">
        <f>SUM(C20:C23)</f>
        <v>-0.10369</v>
      </c>
      <c r="D19" s="14">
        <f>SUM(D20:D23)</f>
        <v>-2.09293</v>
      </c>
    </row>
    <row r="20" spans="1:4" ht="34.5" thickBot="1">
      <c r="A20" s="13" t="s">
        <v>36</v>
      </c>
      <c r="B20" s="13" t="s">
        <v>37</v>
      </c>
      <c r="C20" s="14">
        <v>-0.10369</v>
      </c>
      <c r="D20" s="14">
        <v>-1.10093</v>
      </c>
    </row>
    <row r="21" spans="1:4" ht="15.75" thickBot="1">
      <c r="A21" s="13" t="s">
        <v>38</v>
      </c>
      <c r="B21" s="13" t="s">
        <v>39</v>
      </c>
      <c r="C21" s="14"/>
      <c r="D21" s="14">
        <v>-0.992</v>
      </c>
    </row>
    <row r="22" spans="1:4" ht="15.75" thickBot="1">
      <c r="A22" s="13" t="s">
        <v>40</v>
      </c>
      <c r="B22" s="13" t="s">
        <v>41</v>
      </c>
      <c r="C22" s="14"/>
      <c r="D22" s="14"/>
    </row>
    <row r="23" spans="1:4" ht="15.75" thickBot="1">
      <c r="A23" s="13" t="s">
        <v>42</v>
      </c>
      <c r="B23" s="13" t="s">
        <v>43</v>
      </c>
      <c r="C23" s="14"/>
      <c r="D23" s="14"/>
    </row>
    <row r="24" spans="1:4" ht="15.75" thickBot="1">
      <c r="A24" s="13" t="s">
        <v>13</v>
      </c>
      <c r="B24" s="13" t="s">
        <v>44</v>
      </c>
      <c r="C24" s="14">
        <f>SUM(C25:C27)</f>
        <v>0</v>
      </c>
      <c r="D24" s="14">
        <f>SUM(D25:D27)</f>
        <v>0</v>
      </c>
    </row>
    <row r="25" spans="1:4" ht="15.75" thickBot="1">
      <c r="A25" s="13" t="s">
        <v>45</v>
      </c>
      <c r="B25" s="13" t="s">
        <v>46</v>
      </c>
      <c r="C25" s="14"/>
      <c r="D25" s="14"/>
    </row>
    <row r="26" spans="1:4" ht="15.75" thickBot="1">
      <c r="A26" s="13" t="s">
        <v>47</v>
      </c>
      <c r="B26" s="13" t="s">
        <v>48</v>
      </c>
      <c r="C26" s="14"/>
      <c r="D26" s="14"/>
    </row>
    <row r="27" spans="1:4" ht="15.75" thickBot="1">
      <c r="A27" s="13" t="s">
        <v>49</v>
      </c>
      <c r="B27" s="13" t="s">
        <v>50</v>
      </c>
      <c r="C27" s="14"/>
      <c r="D27" s="14"/>
    </row>
    <row r="28" spans="1:4" ht="15.75" thickBot="1">
      <c r="A28" s="13" t="s">
        <v>13</v>
      </c>
      <c r="B28" s="13" t="s">
        <v>51</v>
      </c>
      <c r="C28" s="14"/>
      <c r="D28" s="14"/>
    </row>
    <row r="29" spans="1:4" ht="15.75" thickBot="1">
      <c r="A29" s="13" t="s">
        <v>52</v>
      </c>
      <c r="B29" s="13" t="s">
        <v>53</v>
      </c>
      <c r="C29" s="14"/>
      <c r="D29" s="14"/>
    </row>
    <row r="30" spans="1:4" ht="15.75" thickBot="1">
      <c r="A30" s="13" t="s">
        <v>13</v>
      </c>
      <c r="B30" s="13" t="s">
        <v>54</v>
      </c>
      <c r="C30" s="14">
        <f>C31+C35</f>
        <v>0</v>
      </c>
      <c r="D30" s="14">
        <f>D31+D35</f>
        <v>0</v>
      </c>
    </row>
    <row r="31" spans="1:4" ht="15.75" thickBot="1">
      <c r="A31" s="13" t="s">
        <v>13</v>
      </c>
      <c r="B31" s="13" t="s">
        <v>55</v>
      </c>
      <c r="C31" s="14">
        <f>SUM(C32:C34)</f>
        <v>0</v>
      </c>
      <c r="D31" s="14">
        <f>SUM(D32:D34)</f>
        <v>0</v>
      </c>
    </row>
    <row r="32" spans="1:4" ht="15.75" thickBot="1">
      <c r="A32" s="13" t="s">
        <v>56</v>
      </c>
      <c r="B32" s="13" t="s">
        <v>57</v>
      </c>
      <c r="C32" s="14"/>
      <c r="D32" s="14"/>
    </row>
    <row r="33" spans="1:4" ht="15.75" thickBot="1">
      <c r="A33" s="13" t="s">
        <v>58</v>
      </c>
      <c r="B33" s="13" t="s">
        <v>59</v>
      </c>
      <c r="C33" s="14"/>
      <c r="D33" s="14"/>
    </row>
    <row r="34" spans="1:4" ht="15.75" thickBot="1">
      <c r="A34" s="13" t="s">
        <v>60</v>
      </c>
      <c r="B34" s="13" t="s">
        <v>61</v>
      </c>
      <c r="C34" s="14"/>
      <c r="D34" s="14"/>
    </row>
    <row r="35" spans="1:4" ht="15.75" thickBot="1">
      <c r="A35" s="13" t="s">
        <v>13</v>
      </c>
      <c r="B35" s="13" t="s">
        <v>62</v>
      </c>
      <c r="C35" s="14">
        <f>SUM(C36:C38)</f>
        <v>0</v>
      </c>
      <c r="D35" s="14">
        <f>SUM(D36:D38)</f>
        <v>0</v>
      </c>
    </row>
    <row r="36" spans="1:4" ht="15.75" thickBot="1">
      <c r="A36" s="13" t="s">
        <v>63</v>
      </c>
      <c r="B36" s="13" t="s">
        <v>57</v>
      </c>
      <c r="C36" s="14"/>
      <c r="D36" s="14"/>
    </row>
    <row r="37" spans="1:4" ht="15.75" thickBot="1">
      <c r="A37" s="13" t="s">
        <v>64</v>
      </c>
      <c r="B37" s="13" t="s">
        <v>59</v>
      </c>
      <c r="C37" s="14"/>
      <c r="D37" s="14"/>
    </row>
    <row r="38" spans="1:4" ht="15.75" thickBot="1">
      <c r="A38" s="13" t="s">
        <v>65</v>
      </c>
      <c r="B38" s="13" t="s">
        <v>61</v>
      </c>
      <c r="C38" s="14"/>
      <c r="D38" s="14"/>
    </row>
    <row r="39" spans="1:4" ht="15.75" thickBot="1">
      <c r="A39" s="13" t="s">
        <v>66</v>
      </c>
      <c r="B39" s="13" t="s">
        <v>67</v>
      </c>
      <c r="C39" s="14"/>
      <c r="D39" s="14"/>
    </row>
    <row r="40" spans="1:4" ht="15.75" thickBot="1">
      <c r="A40" s="13" t="s">
        <v>66</v>
      </c>
      <c r="B40" s="13" t="s">
        <v>68</v>
      </c>
      <c r="C40" s="14">
        <f>SUM(C41:C42)</f>
        <v>0</v>
      </c>
      <c r="D40" s="14">
        <f>SUM(D41:D42)</f>
        <v>0</v>
      </c>
    </row>
    <row r="41" spans="1:4" ht="15.75" thickBot="1">
      <c r="A41" s="13" t="s">
        <v>69</v>
      </c>
      <c r="B41" s="13" t="s">
        <v>70</v>
      </c>
      <c r="C41" s="14"/>
      <c r="D41" s="14"/>
    </row>
    <row r="42" spans="1:4" ht="15.75" thickBot="1">
      <c r="A42" s="13" t="s">
        <v>71</v>
      </c>
      <c r="B42" s="13" t="s">
        <v>72</v>
      </c>
      <c r="C42" s="14"/>
      <c r="D42" s="14"/>
    </row>
    <row r="43" spans="1:4" ht="15.75" thickBot="1">
      <c r="A43" s="11" t="s">
        <v>13</v>
      </c>
      <c r="B43" s="11" t="s">
        <v>73</v>
      </c>
      <c r="C43" s="12">
        <f>C4+C5+C6+C7+C12+C15+C19+C24+C28+C29+C30+C39+C40</f>
        <v>0</v>
      </c>
      <c r="D43" s="12">
        <f>D4+D5+D6+D7+D12+D15+D19+D24+D28+D29+D30+D39+D40</f>
        <v>-0.0008500000000002395</v>
      </c>
    </row>
    <row r="44" spans="1:4" ht="15.75" thickBot="1">
      <c r="A44" s="13" t="s">
        <v>13</v>
      </c>
      <c r="B44" s="13" t="s">
        <v>74</v>
      </c>
      <c r="C44" s="14">
        <f>SUM(C45:C46)</f>
        <v>0</v>
      </c>
      <c r="D44" s="14">
        <f>SUM(D45:D46)</f>
        <v>0</v>
      </c>
    </row>
    <row r="45" spans="1:4" ht="15.75" thickBot="1">
      <c r="A45" s="13" t="s">
        <v>75</v>
      </c>
      <c r="B45" s="13" t="s">
        <v>76</v>
      </c>
      <c r="C45" s="14"/>
      <c r="D45" s="14"/>
    </row>
    <row r="46" spans="1:4" ht="15.75" thickBot="1">
      <c r="A46" s="13" t="s">
        <v>77</v>
      </c>
      <c r="B46" s="13" t="s">
        <v>78</v>
      </c>
      <c r="C46" s="14"/>
      <c r="D46" s="14"/>
    </row>
    <row r="47" spans="1:4" ht="15.75" thickBot="1">
      <c r="A47" s="13" t="s">
        <v>13</v>
      </c>
      <c r="B47" s="13" t="s">
        <v>79</v>
      </c>
      <c r="C47" s="14">
        <f>SUM(C48:C50)</f>
        <v>0</v>
      </c>
      <c r="D47" s="14">
        <f>SUM(D48:D50)</f>
        <v>0</v>
      </c>
    </row>
    <row r="48" spans="1:4" ht="45.75" thickBot="1">
      <c r="A48" s="13" t="s">
        <v>80</v>
      </c>
      <c r="B48" s="13" t="s">
        <v>81</v>
      </c>
      <c r="C48" s="14"/>
      <c r="D48" s="14"/>
    </row>
    <row r="49" spans="1:4" ht="57" thickBot="1">
      <c r="A49" s="13" t="s">
        <v>82</v>
      </c>
      <c r="B49" s="13" t="s">
        <v>83</v>
      </c>
      <c r="C49" s="14"/>
      <c r="D49" s="14"/>
    </row>
    <row r="50" spans="1:4" ht="15.75" thickBot="1">
      <c r="A50" s="13" t="s">
        <v>84</v>
      </c>
      <c r="B50" s="13" t="s">
        <v>85</v>
      </c>
      <c r="C50" s="14"/>
      <c r="D50" s="14"/>
    </row>
    <row r="51" spans="1:4" ht="15.75" thickBot="1">
      <c r="A51" s="13" t="s">
        <v>86</v>
      </c>
      <c r="B51" s="13" t="s">
        <v>87</v>
      </c>
      <c r="C51" s="14"/>
      <c r="D51" s="14"/>
    </row>
    <row r="52" spans="1:4" ht="15.75" thickBot="1">
      <c r="A52" s="13" t="s">
        <v>88</v>
      </c>
      <c r="B52" s="13" t="s">
        <v>89</v>
      </c>
      <c r="C52" s="14"/>
      <c r="D52" s="14"/>
    </row>
    <row r="53" spans="1:4" ht="23.25" thickBot="1">
      <c r="A53" s="13" t="s">
        <v>90</v>
      </c>
      <c r="B53" s="13" t="s">
        <v>91</v>
      </c>
      <c r="C53" s="14"/>
      <c r="D53" s="14"/>
    </row>
    <row r="54" spans="1:4" ht="15.75" thickBot="1">
      <c r="A54" s="13" t="s">
        <v>13</v>
      </c>
      <c r="B54" s="13" t="s">
        <v>92</v>
      </c>
      <c r="C54" s="14"/>
      <c r="D54" s="14"/>
    </row>
    <row r="55" spans="1:4" ht="15.75" thickBot="1">
      <c r="A55" s="11" t="s">
        <v>13</v>
      </c>
      <c r="B55" s="11" t="s">
        <v>93</v>
      </c>
      <c r="C55" s="12">
        <f>C44+C47+C51+C52+C53+C54</f>
        <v>0</v>
      </c>
      <c r="D55" s="12">
        <f>D44+D47+D51+D52+D53+D54</f>
        <v>0</v>
      </c>
    </row>
    <row r="56" spans="1:4" ht="15.75" thickBot="1">
      <c r="A56" s="11" t="s">
        <v>13</v>
      </c>
      <c r="B56" s="11" t="s">
        <v>94</v>
      </c>
      <c r="C56" s="12">
        <f>C43+C55</f>
        <v>0</v>
      </c>
      <c r="D56" s="12">
        <f>D43+D55</f>
        <v>-0.0008500000000002395</v>
      </c>
    </row>
    <row r="57" spans="1:4" ht="15.75" thickBot="1">
      <c r="A57" s="13" t="s">
        <v>95</v>
      </c>
      <c r="B57" s="13" t="s">
        <v>96</v>
      </c>
      <c r="C57" s="14">
        <v>0</v>
      </c>
      <c r="D57" s="14">
        <v>0</v>
      </c>
    </row>
    <row r="58" spans="1:4" ht="23.25" thickBot="1">
      <c r="A58" s="11" t="s">
        <v>13</v>
      </c>
      <c r="B58" s="11" t="s">
        <v>97</v>
      </c>
      <c r="C58" s="12">
        <f>C56+C57</f>
        <v>0</v>
      </c>
      <c r="D58" s="12">
        <f>D56+D57</f>
        <v>-0.0008500000000002395</v>
      </c>
    </row>
    <row r="59" spans="1:4" ht="15.75" thickBot="1">
      <c r="A59" s="15"/>
      <c r="B59" s="15" t="s">
        <v>98</v>
      </c>
      <c r="C59" s="17">
        <f>C60</f>
        <v>0</v>
      </c>
      <c r="D59" s="17">
        <f>D60</f>
        <v>0</v>
      </c>
    </row>
    <row r="60" spans="1:4" ht="15.75" thickBot="1">
      <c r="A60" s="13" t="s">
        <v>13</v>
      </c>
      <c r="B60" s="13" t="s">
        <v>99</v>
      </c>
      <c r="C60" s="14"/>
      <c r="D60" s="14"/>
    </row>
    <row r="61" spans="1:4" ht="15.75" thickBot="1">
      <c r="A61" s="13" t="s">
        <v>13</v>
      </c>
      <c r="B61" s="13" t="s">
        <v>100</v>
      </c>
      <c r="C61" s="14">
        <f>C58+C60</f>
        <v>0</v>
      </c>
      <c r="D61" s="14">
        <f>D58+D60</f>
        <v>-0.0008500000000002395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A1" sqref="A1:D6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77" t="s">
        <v>2</v>
      </c>
      <c r="B1" s="77"/>
      <c r="C1" s="77"/>
      <c r="D1" s="77"/>
    </row>
    <row r="2" spans="1:4" ht="20.25" thickBot="1">
      <c r="A2" s="15"/>
      <c r="B2" s="16" t="s">
        <v>5</v>
      </c>
      <c r="C2" s="15" t="s">
        <v>3</v>
      </c>
      <c r="D2" s="15" t="s">
        <v>4</v>
      </c>
    </row>
    <row r="3" spans="1:4" ht="15.75" thickBot="1">
      <c r="A3" s="15"/>
      <c r="B3" s="15" t="s">
        <v>6</v>
      </c>
      <c r="C3" s="17">
        <v>-1.734723475976807E-18</v>
      </c>
      <c r="D3" s="17">
        <v>0</v>
      </c>
    </row>
    <row r="4" spans="1:4" ht="23.25" thickBot="1">
      <c r="A4" s="13" t="s">
        <v>7</v>
      </c>
      <c r="B4" s="13" t="s">
        <v>8</v>
      </c>
      <c r="C4" s="14"/>
      <c r="D4" s="14"/>
    </row>
    <row r="5" spans="1:4" ht="15.75" thickBot="1">
      <c r="A5" s="13" t="s">
        <v>9</v>
      </c>
      <c r="B5" s="13" t="s">
        <v>10</v>
      </c>
      <c r="C5" s="14"/>
      <c r="D5" s="14"/>
    </row>
    <row r="6" spans="1:4" ht="15.75" thickBot="1">
      <c r="A6" s="13" t="s">
        <v>11</v>
      </c>
      <c r="B6" s="13" t="s">
        <v>12</v>
      </c>
      <c r="C6" s="14"/>
      <c r="D6" s="14"/>
    </row>
    <row r="7" spans="1:4" ht="15.75" thickBot="1">
      <c r="A7" s="13" t="s">
        <v>13</v>
      </c>
      <c r="B7" s="13" t="s">
        <v>14</v>
      </c>
      <c r="C7" s="14">
        <v>0</v>
      </c>
      <c r="D7" s="14">
        <v>0</v>
      </c>
    </row>
    <row r="8" spans="1:4" ht="15.75" thickBot="1">
      <c r="A8" s="13" t="s">
        <v>15</v>
      </c>
      <c r="B8" s="13" t="s">
        <v>16</v>
      </c>
      <c r="C8" s="14"/>
      <c r="D8" s="14"/>
    </row>
    <row r="9" spans="1:4" ht="34.5" thickBot="1">
      <c r="A9" s="13" t="s">
        <v>17</v>
      </c>
      <c r="B9" s="13" t="s">
        <v>18</v>
      </c>
      <c r="C9" s="14"/>
      <c r="D9" s="14"/>
    </row>
    <row r="10" spans="1:4" ht="15.75" thickBot="1">
      <c r="A10" s="13" t="s">
        <v>19</v>
      </c>
      <c r="B10" s="13" t="s">
        <v>20</v>
      </c>
      <c r="C10" s="14"/>
      <c r="D10" s="14"/>
    </row>
    <row r="11" spans="1:4" ht="23.25" thickBot="1">
      <c r="A11" s="13" t="s">
        <v>21</v>
      </c>
      <c r="B11" s="13" t="s">
        <v>22</v>
      </c>
      <c r="C11" s="14"/>
      <c r="D11" s="14"/>
    </row>
    <row r="12" spans="1:4" ht="15.75" thickBot="1">
      <c r="A12" s="13" t="s">
        <v>13</v>
      </c>
      <c r="B12" s="13" t="s">
        <v>23</v>
      </c>
      <c r="C12" s="14">
        <v>0.009529999999999999</v>
      </c>
      <c r="D12" s="14">
        <v>1.15131</v>
      </c>
    </row>
    <row r="13" spans="1:4" ht="15.75" thickBot="1">
      <c r="A13" s="13" t="s">
        <v>24</v>
      </c>
      <c r="B13" s="13" t="s">
        <v>25</v>
      </c>
      <c r="C13" s="14">
        <v>0.009529999999999999</v>
      </c>
      <c r="D13" s="14">
        <v>1.15131</v>
      </c>
    </row>
    <row r="14" spans="1:4" ht="15.75" thickBot="1">
      <c r="A14" s="13" t="s">
        <v>26</v>
      </c>
      <c r="B14" s="13" t="s">
        <v>27</v>
      </c>
      <c r="C14" s="14"/>
      <c r="D14" s="14"/>
    </row>
    <row r="15" spans="1:4" ht="15.75" thickBot="1">
      <c r="A15" s="13" t="s">
        <v>13</v>
      </c>
      <c r="B15" s="13" t="s">
        <v>28</v>
      </c>
      <c r="C15" s="14">
        <v>0</v>
      </c>
      <c r="D15" s="14">
        <v>0</v>
      </c>
    </row>
    <row r="16" spans="1:4" ht="15.75" thickBot="1">
      <c r="A16" s="13" t="s">
        <v>29</v>
      </c>
      <c r="B16" s="13" t="s">
        <v>30</v>
      </c>
      <c r="C16" s="14"/>
      <c r="D16" s="14"/>
    </row>
    <row r="17" spans="1:4" ht="15.75" thickBot="1">
      <c r="A17" s="13" t="s">
        <v>31</v>
      </c>
      <c r="B17" s="13" t="s">
        <v>32</v>
      </c>
      <c r="C17" s="14"/>
      <c r="D17" s="14"/>
    </row>
    <row r="18" spans="1:4" ht="15.75" thickBot="1">
      <c r="A18" s="13" t="s">
        <v>33</v>
      </c>
      <c r="B18" s="13" t="s">
        <v>34</v>
      </c>
      <c r="C18" s="14"/>
      <c r="D18" s="14"/>
    </row>
    <row r="19" spans="1:4" ht="15.75" thickBot="1">
      <c r="A19" s="13" t="s">
        <v>13</v>
      </c>
      <c r="B19" s="13" t="s">
        <v>35</v>
      </c>
      <c r="C19" s="14">
        <v>-0.00953</v>
      </c>
      <c r="D19" s="14">
        <v>-1.15131</v>
      </c>
    </row>
    <row r="20" spans="1:4" ht="34.5" thickBot="1">
      <c r="A20" s="13" t="s">
        <v>36</v>
      </c>
      <c r="B20" s="13" t="s">
        <v>37</v>
      </c>
      <c r="C20" s="14">
        <v>-0.00953</v>
      </c>
      <c r="D20" s="14">
        <v>-1.10093</v>
      </c>
    </row>
    <row r="21" spans="1:4" ht="15.75" thickBot="1">
      <c r="A21" s="13" t="s">
        <v>38</v>
      </c>
      <c r="B21" s="13" t="s">
        <v>39</v>
      </c>
      <c r="C21" s="14"/>
      <c r="D21" s="14">
        <v>-0.05038</v>
      </c>
    </row>
    <row r="22" spans="1:4" ht="15.75" thickBot="1">
      <c r="A22" s="13" t="s">
        <v>40</v>
      </c>
      <c r="B22" s="13" t="s">
        <v>41</v>
      </c>
      <c r="C22" s="14"/>
      <c r="D22" s="14"/>
    </row>
    <row r="23" spans="1:4" ht="15.75" thickBot="1">
      <c r="A23" s="13" t="s">
        <v>42</v>
      </c>
      <c r="B23" s="13" t="s">
        <v>43</v>
      </c>
      <c r="C23" s="14"/>
      <c r="D23" s="14"/>
    </row>
    <row r="24" spans="1:4" ht="15.75" thickBot="1">
      <c r="A24" s="13" t="s">
        <v>13</v>
      </c>
      <c r="B24" s="13" t="s">
        <v>44</v>
      </c>
      <c r="C24" s="14">
        <v>0</v>
      </c>
      <c r="D24" s="14">
        <v>0</v>
      </c>
    </row>
    <row r="25" spans="1:4" ht="15.75" thickBot="1">
      <c r="A25" s="13" t="s">
        <v>45</v>
      </c>
      <c r="B25" s="13" t="s">
        <v>46</v>
      </c>
      <c r="C25" s="14"/>
      <c r="D25" s="14"/>
    </row>
    <row r="26" spans="1:4" ht="15.75" thickBot="1">
      <c r="A26" s="13" t="s">
        <v>47</v>
      </c>
      <c r="B26" s="13" t="s">
        <v>48</v>
      </c>
      <c r="C26" s="14"/>
      <c r="D26" s="14"/>
    </row>
    <row r="27" spans="1:4" ht="15.75" thickBot="1">
      <c r="A27" s="13" t="s">
        <v>49</v>
      </c>
      <c r="B27" s="13" t="s">
        <v>50</v>
      </c>
      <c r="C27" s="14"/>
      <c r="D27" s="14"/>
    </row>
    <row r="28" spans="1:4" ht="15.75" thickBot="1">
      <c r="A28" s="13" t="s">
        <v>13</v>
      </c>
      <c r="B28" s="13" t="s">
        <v>51</v>
      </c>
      <c r="C28" s="14"/>
      <c r="D28" s="14"/>
    </row>
    <row r="29" spans="1:4" ht="15.75" thickBot="1">
      <c r="A29" s="13" t="s">
        <v>52</v>
      </c>
      <c r="B29" s="13" t="s">
        <v>53</v>
      </c>
      <c r="C29" s="14"/>
      <c r="D29" s="14"/>
    </row>
    <row r="30" spans="1:4" ht="15.75" thickBot="1">
      <c r="A30" s="13" t="s">
        <v>13</v>
      </c>
      <c r="B30" s="13" t="s">
        <v>54</v>
      </c>
      <c r="C30" s="14">
        <v>0</v>
      </c>
      <c r="D30" s="14">
        <v>0</v>
      </c>
    </row>
    <row r="31" spans="1:4" ht="15.75" thickBot="1">
      <c r="A31" s="13" t="s">
        <v>13</v>
      </c>
      <c r="B31" s="13" t="s">
        <v>55</v>
      </c>
      <c r="C31" s="14">
        <v>0</v>
      </c>
      <c r="D31" s="14">
        <v>0</v>
      </c>
    </row>
    <row r="32" spans="1:4" ht="15.75" thickBot="1">
      <c r="A32" s="13" t="s">
        <v>56</v>
      </c>
      <c r="B32" s="13" t="s">
        <v>57</v>
      </c>
      <c r="C32" s="14"/>
      <c r="D32" s="14"/>
    </row>
    <row r="33" spans="1:4" ht="15.75" thickBot="1">
      <c r="A33" s="13" t="s">
        <v>58</v>
      </c>
      <c r="B33" s="13" t="s">
        <v>59</v>
      </c>
      <c r="C33" s="14"/>
      <c r="D33" s="14"/>
    </row>
    <row r="34" spans="1:4" ht="15.75" thickBot="1">
      <c r="A34" s="13" t="s">
        <v>60</v>
      </c>
      <c r="B34" s="13" t="s">
        <v>61</v>
      </c>
      <c r="C34" s="14"/>
      <c r="D34" s="14"/>
    </row>
    <row r="35" spans="1:4" ht="15.75" thickBot="1">
      <c r="A35" s="13" t="s">
        <v>13</v>
      </c>
      <c r="B35" s="13" t="s">
        <v>62</v>
      </c>
      <c r="C35" s="14">
        <v>0</v>
      </c>
      <c r="D35" s="14">
        <v>0</v>
      </c>
    </row>
    <row r="36" spans="1:4" ht="15.75" thickBot="1">
      <c r="A36" s="13" t="s">
        <v>63</v>
      </c>
      <c r="B36" s="13" t="s">
        <v>57</v>
      </c>
      <c r="C36" s="14"/>
      <c r="D36" s="14"/>
    </row>
    <row r="37" spans="1:4" ht="15.75" thickBot="1">
      <c r="A37" s="13" t="s">
        <v>64</v>
      </c>
      <c r="B37" s="13" t="s">
        <v>59</v>
      </c>
      <c r="C37" s="14"/>
      <c r="D37" s="14"/>
    </row>
    <row r="38" spans="1:4" ht="15.75" thickBot="1">
      <c r="A38" s="13" t="s">
        <v>65</v>
      </c>
      <c r="B38" s="13" t="s">
        <v>61</v>
      </c>
      <c r="C38" s="14"/>
      <c r="D38" s="14"/>
    </row>
    <row r="39" spans="1:4" ht="15.75" thickBot="1">
      <c r="A39" s="13" t="s">
        <v>66</v>
      </c>
      <c r="B39" s="13" t="s">
        <v>67</v>
      </c>
      <c r="C39" s="14"/>
      <c r="D39" s="14"/>
    </row>
    <row r="40" spans="1:4" ht="15.75" thickBot="1">
      <c r="A40" s="13" t="s">
        <v>66</v>
      </c>
      <c r="B40" s="13" t="s">
        <v>68</v>
      </c>
      <c r="C40" s="14">
        <v>0</v>
      </c>
      <c r="D40" s="14">
        <v>0</v>
      </c>
    </row>
    <row r="41" spans="1:4" ht="15.75" thickBot="1">
      <c r="A41" s="13" t="s">
        <v>69</v>
      </c>
      <c r="B41" s="13" t="s">
        <v>70</v>
      </c>
      <c r="C41" s="14"/>
      <c r="D41" s="14"/>
    </row>
    <row r="42" spans="1:4" ht="15.75" thickBot="1">
      <c r="A42" s="13" t="s">
        <v>71</v>
      </c>
      <c r="B42" s="13" t="s">
        <v>72</v>
      </c>
      <c r="C42" s="14"/>
      <c r="D42" s="14"/>
    </row>
    <row r="43" spans="1:4" ht="15.75" thickBot="1">
      <c r="A43" s="11" t="s">
        <v>13</v>
      </c>
      <c r="B43" s="11" t="s">
        <v>73</v>
      </c>
      <c r="C43" s="12">
        <v>-1.734723475976807E-18</v>
      </c>
      <c r="D43" s="12">
        <v>0</v>
      </c>
    </row>
    <row r="44" spans="1:4" ht="15.75" thickBot="1">
      <c r="A44" s="13" t="s">
        <v>13</v>
      </c>
      <c r="B44" s="13" t="s">
        <v>74</v>
      </c>
      <c r="C44" s="14">
        <v>0</v>
      </c>
      <c r="D44" s="14">
        <v>0</v>
      </c>
    </row>
    <row r="45" spans="1:4" ht="15.75" thickBot="1">
      <c r="A45" s="13" t="s">
        <v>75</v>
      </c>
      <c r="B45" s="13" t="s">
        <v>76</v>
      </c>
      <c r="C45" s="14"/>
      <c r="D45" s="14"/>
    </row>
    <row r="46" spans="1:4" ht="15.75" thickBot="1">
      <c r="A46" s="13" t="s">
        <v>77</v>
      </c>
      <c r="B46" s="13" t="s">
        <v>78</v>
      </c>
      <c r="C46" s="14"/>
      <c r="D46" s="14"/>
    </row>
    <row r="47" spans="1:4" ht="15.75" thickBot="1">
      <c r="A47" s="13" t="s">
        <v>13</v>
      </c>
      <c r="B47" s="13" t="s">
        <v>79</v>
      </c>
      <c r="C47" s="14">
        <v>0</v>
      </c>
      <c r="D47" s="14">
        <v>0</v>
      </c>
    </row>
    <row r="48" spans="1:4" ht="45.75" thickBot="1">
      <c r="A48" s="13" t="s">
        <v>80</v>
      </c>
      <c r="B48" s="13" t="s">
        <v>81</v>
      </c>
      <c r="C48" s="14"/>
      <c r="D48" s="14"/>
    </row>
    <row r="49" spans="1:4" ht="57" thickBot="1">
      <c r="A49" s="13" t="s">
        <v>82</v>
      </c>
      <c r="B49" s="13" t="s">
        <v>83</v>
      </c>
      <c r="C49" s="14"/>
      <c r="D49" s="14"/>
    </row>
    <row r="50" spans="1:4" ht="15.75" thickBot="1">
      <c r="A50" s="13" t="s">
        <v>84</v>
      </c>
      <c r="B50" s="13" t="s">
        <v>85</v>
      </c>
      <c r="C50" s="14"/>
      <c r="D50" s="14"/>
    </row>
    <row r="51" spans="1:4" ht="15.75" thickBot="1">
      <c r="A51" s="13" t="s">
        <v>86</v>
      </c>
      <c r="B51" s="13" t="s">
        <v>87</v>
      </c>
      <c r="C51" s="14"/>
      <c r="D51" s="14"/>
    </row>
    <row r="52" spans="1:4" ht="15.75" thickBot="1">
      <c r="A52" s="13" t="s">
        <v>88</v>
      </c>
      <c r="B52" s="13" t="s">
        <v>89</v>
      </c>
      <c r="C52" s="14"/>
      <c r="D52" s="14"/>
    </row>
    <row r="53" spans="1:4" ht="23.25" thickBot="1">
      <c r="A53" s="13" t="s">
        <v>90</v>
      </c>
      <c r="B53" s="13" t="s">
        <v>91</v>
      </c>
      <c r="C53" s="14"/>
      <c r="D53" s="14"/>
    </row>
    <row r="54" spans="1:4" ht="15.75" thickBot="1">
      <c r="A54" s="13" t="s">
        <v>13</v>
      </c>
      <c r="B54" s="13" t="s">
        <v>92</v>
      </c>
      <c r="C54" s="14"/>
      <c r="D54" s="14"/>
    </row>
    <row r="55" spans="1:4" ht="15.75" thickBot="1">
      <c r="A55" s="11" t="s">
        <v>13</v>
      </c>
      <c r="B55" s="11" t="s">
        <v>93</v>
      </c>
      <c r="C55" s="12">
        <v>0</v>
      </c>
      <c r="D55" s="12">
        <v>0</v>
      </c>
    </row>
    <row r="56" spans="1:4" ht="15.75" thickBot="1">
      <c r="A56" s="11" t="s">
        <v>13</v>
      </c>
      <c r="B56" s="11" t="s">
        <v>94</v>
      </c>
      <c r="C56" s="12">
        <v>-1.734723475976807E-18</v>
      </c>
      <c r="D56" s="12">
        <v>0</v>
      </c>
    </row>
    <row r="57" spans="1:4" ht="15.75" thickBot="1">
      <c r="A57" s="13" t="s">
        <v>95</v>
      </c>
      <c r="B57" s="13" t="s">
        <v>96</v>
      </c>
      <c r="C57" s="14"/>
      <c r="D57" s="14"/>
    </row>
    <row r="58" spans="1:4" ht="23.25" thickBot="1">
      <c r="A58" s="11" t="s">
        <v>13</v>
      </c>
      <c r="B58" s="11" t="s">
        <v>97</v>
      </c>
      <c r="C58" s="12">
        <v>-1.734723475976807E-18</v>
      </c>
      <c r="D58" s="12">
        <v>0</v>
      </c>
    </row>
    <row r="59" spans="1:4" ht="15.75" thickBot="1">
      <c r="A59" s="15"/>
      <c r="B59" s="15" t="s">
        <v>98</v>
      </c>
      <c r="C59" s="17">
        <v>0</v>
      </c>
      <c r="D59" s="17">
        <v>0</v>
      </c>
    </row>
    <row r="60" spans="1:4" ht="15.75" thickBot="1">
      <c r="A60" s="13" t="s">
        <v>13</v>
      </c>
      <c r="B60" s="13" t="s">
        <v>99</v>
      </c>
      <c r="C60" s="14"/>
      <c r="D60" s="14"/>
    </row>
    <row r="61" spans="1:4" ht="15.75" thickBot="1">
      <c r="A61" s="13" t="s">
        <v>13</v>
      </c>
      <c r="B61" s="13" t="s">
        <v>100</v>
      </c>
      <c r="C61" s="14">
        <v>-1.734723475976807E-18</v>
      </c>
      <c r="D61" s="14">
        <v>0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A1" sqref="A1:D6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77" t="s">
        <v>2</v>
      </c>
      <c r="B1" s="77"/>
      <c r="C1" s="77"/>
      <c r="D1" s="77"/>
    </row>
    <row r="2" spans="1:4" ht="20.25" thickBot="1">
      <c r="A2" s="15"/>
      <c r="B2" s="16" t="s">
        <v>5</v>
      </c>
      <c r="C2" s="15" t="s">
        <v>3</v>
      </c>
      <c r="D2" s="15" t="s">
        <v>4</v>
      </c>
    </row>
    <row r="3" spans="1:4" ht="15.75" thickBot="1">
      <c r="A3" s="15"/>
      <c r="B3" s="15" t="s">
        <v>6</v>
      </c>
      <c r="C3" s="17">
        <v>-1.734723475976807E-18</v>
      </c>
      <c r="D3" s="17">
        <v>2.220446049250313E-16</v>
      </c>
    </row>
    <row r="4" spans="1:4" ht="23.25" thickBot="1">
      <c r="A4" s="13" t="s">
        <v>7</v>
      </c>
      <c r="B4" s="13" t="s">
        <v>8</v>
      </c>
      <c r="C4" s="14"/>
      <c r="D4" s="14"/>
    </row>
    <row r="5" spans="1:4" ht="15.75" thickBot="1">
      <c r="A5" s="13" t="s">
        <v>9</v>
      </c>
      <c r="B5" s="13" t="s">
        <v>10</v>
      </c>
      <c r="C5" s="14"/>
      <c r="D5" s="14"/>
    </row>
    <row r="6" spans="1:4" ht="15.75" thickBot="1">
      <c r="A6" s="13" t="s">
        <v>11</v>
      </c>
      <c r="B6" s="13" t="s">
        <v>12</v>
      </c>
      <c r="C6" s="14"/>
      <c r="D6" s="14"/>
    </row>
    <row r="7" spans="1:4" ht="15.75" thickBot="1">
      <c r="A7" s="13" t="s">
        <v>13</v>
      </c>
      <c r="B7" s="13" t="s">
        <v>14</v>
      </c>
      <c r="C7" s="14">
        <v>0</v>
      </c>
      <c r="D7" s="14">
        <v>0</v>
      </c>
    </row>
    <row r="8" spans="1:4" ht="15.75" thickBot="1">
      <c r="A8" s="13" t="s">
        <v>15</v>
      </c>
      <c r="B8" s="13" t="s">
        <v>16</v>
      </c>
      <c r="C8" s="14"/>
      <c r="D8" s="14"/>
    </row>
    <row r="9" spans="1:4" ht="34.5" thickBot="1">
      <c r="A9" s="13" t="s">
        <v>17</v>
      </c>
      <c r="B9" s="13" t="s">
        <v>18</v>
      </c>
      <c r="C9" s="14"/>
      <c r="D9" s="14"/>
    </row>
    <row r="10" spans="1:4" ht="15.75" thickBot="1">
      <c r="A10" s="13" t="s">
        <v>19</v>
      </c>
      <c r="B10" s="13" t="s">
        <v>20</v>
      </c>
      <c r="C10" s="14"/>
      <c r="D10" s="14"/>
    </row>
    <row r="11" spans="1:4" ht="23.25" thickBot="1">
      <c r="A11" s="13" t="s">
        <v>21</v>
      </c>
      <c r="B11" s="13" t="s">
        <v>22</v>
      </c>
      <c r="C11" s="14"/>
      <c r="D11" s="14"/>
    </row>
    <row r="12" spans="1:4" ht="15.75" thickBot="1">
      <c r="A12" s="13" t="s">
        <v>13</v>
      </c>
      <c r="B12" s="13" t="s">
        <v>23</v>
      </c>
      <c r="C12" s="14">
        <v>0.009529999999999999</v>
      </c>
      <c r="D12" s="14">
        <v>1.1121500000000002</v>
      </c>
    </row>
    <row r="13" spans="1:4" ht="15.75" thickBot="1">
      <c r="A13" s="13" t="s">
        <v>24</v>
      </c>
      <c r="B13" s="13" t="s">
        <v>25</v>
      </c>
      <c r="C13" s="14">
        <v>0.009529999999999999</v>
      </c>
      <c r="D13" s="14">
        <v>1.1121500000000002</v>
      </c>
    </row>
    <row r="14" spans="1:4" ht="15.75" thickBot="1">
      <c r="A14" s="13" t="s">
        <v>26</v>
      </c>
      <c r="B14" s="13" t="s">
        <v>27</v>
      </c>
      <c r="C14" s="14"/>
      <c r="D14" s="14"/>
    </row>
    <row r="15" spans="1:4" ht="15.75" thickBot="1">
      <c r="A15" s="13" t="s">
        <v>13</v>
      </c>
      <c r="B15" s="13" t="s">
        <v>28</v>
      </c>
      <c r="C15" s="14">
        <v>0</v>
      </c>
      <c r="D15" s="14">
        <v>0</v>
      </c>
    </row>
    <row r="16" spans="1:4" ht="15.75" thickBot="1">
      <c r="A16" s="13" t="s">
        <v>29</v>
      </c>
      <c r="B16" s="13" t="s">
        <v>30</v>
      </c>
      <c r="C16" s="14"/>
      <c r="D16" s="14"/>
    </row>
    <row r="17" spans="1:4" ht="15.75" thickBot="1">
      <c r="A17" s="13" t="s">
        <v>31</v>
      </c>
      <c r="B17" s="13" t="s">
        <v>32</v>
      </c>
      <c r="C17" s="14"/>
      <c r="D17" s="14"/>
    </row>
    <row r="18" spans="1:4" ht="15.75" thickBot="1">
      <c r="A18" s="13" t="s">
        <v>33</v>
      </c>
      <c r="B18" s="13" t="s">
        <v>34</v>
      </c>
      <c r="C18" s="14"/>
      <c r="D18" s="14"/>
    </row>
    <row r="19" spans="1:4" ht="15.75" thickBot="1">
      <c r="A19" s="13" t="s">
        <v>13</v>
      </c>
      <c r="B19" s="13" t="s">
        <v>35</v>
      </c>
      <c r="C19" s="14">
        <v>-0.00953</v>
      </c>
      <c r="D19" s="14">
        <v>-1.11215</v>
      </c>
    </row>
    <row r="20" spans="1:4" ht="34.5" thickBot="1">
      <c r="A20" s="13" t="s">
        <v>36</v>
      </c>
      <c r="B20" s="13" t="s">
        <v>37</v>
      </c>
      <c r="C20" s="14">
        <v>-0.00953</v>
      </c>
      <c r="D20" s="14">
        <v>-1.0617699999999999</v>
      </c>
    </row>
    <row r="21" spans="1:4" ht="15.75" thickBot="1">
      <c r="A21" s="13" t="s">
        <v>38</v>
      </c>
      <c r="B21" s="13" t="s">
        <v>39</v>
      </c>
      <c r="C21" s="14"/>
      <c r="D21" s="14">
        <v>-0.05038</v>
      </c>
    </row>
    <row r="22" spans="1:4" ht="15.75" thickBot="1">
      <c r="A22" s="13" t="s">
        <v>40</v>
      </c>
      <c r="B22" s="13" t="s">
        <v>41</v>
      </c>
      <c r="C22" s="14"/>
      <c r="D22" s="14"/>
    </row>
    <row r="23" spans="1:4" ht="15.75" thickBot="1">
      <c r="A23" s="13" t="s">
        <v>42</v>
      </c>
      <c r="B23" s="13" t="s">
        <v>43</v>
      </c>
      <c r="C23" s="14"/>
      <c r="D23" s="14"/>
    </row>
    <row r="24" spans="1:4" ht="15.75" thickBot="1">
      <c r="A24" s="13" t="s">
        <v>13</v>
      </c>
      <c r="B24" s="13" t="s">
        <v>44</v>
      </c>
      <c r="C24" s="14">
        <v>0</v>
      </c>
      <c r="D24" s="14">
        <v>0</v>
      </c>
    </row>
    <row r="25" spans="1:4" ht="15.75" thickBot="1">
      <c r="A25" s="13" t="s">
        <v>45</v>
      </c>
      <c r="B25" s="13" t="s">
        <v>46</v>
      </c>
      <c r="C25" s="14"/>
      <c r="D25" s="14"/>
    </row>
    <row r="26" spans="1:4" ht="15.75" thickBot="1">
      <c r="A26" s="13" t="s">
        <v>47</v>
      </c>
      <c r="B26" s="13" t="s">
        <v>48</v>
      </c>
      <c r="C26" s="14"/>
      <c r="D26" s="14"/>
    </row>
    <row r="27" spans="1:4" ht="15.75" thickBot="1">
      <c r="A27" s="13" t="s">
        <v>49</v>
      </c>
      <c r="B27" s="13" t="s">
        <v>50</v>
      </c>
      <c r="C27" s="14"/>
      <c r="D27" s="14"/>
    </row>
    <row r="28" spans="1:4" ht="15.75" thickBot="1">
      <c r="A28" s="13" t="s">
        <v>13</v>
      </c>
      <c r="B28" s="13" t="s">
        <v>51</v>
      </c>
      <c r="C28" s="14"/>
      <c r="D28" s="14"/>
    </row>
    <row r="29" spans="1:4" ht="15.75" thickBot="1">
      <c r="A29" s="13" t="s">
        <v>52</v>
      </c>
      <c r="B29" s="13" t="s">
        <v>53</v>
      </c>
      <c r="C29" s="14"/>
      <c r="D29" s="14"/>
    </row>
    <row r="30" spans="1:4" ht="15.75" thickBot="1">
      <c r="A30" s="13" t="s">
        <v>13</v>
      </c>
      <c r="B30" s="13" t="s">
        <v>54</v>
      </c>
      <c r="C30" s="14">
        <v>0</v>
      </c>
      <c r="D30" s="14">
        <v>0</v>
      </c>
    </row>
    <row r="31" spans="1:4" ht="15.75" thickBot="1">
      <c r="A31" s="13" t="s">
        <v>13</v>
      </c>
      <c r="B31" s="13" t="s">
        <v>55</v>
      </c>
      <c r="C31" s="14">
        <v>0</v>
      </c>
      <c r="D31" s="14">
        <v>0</v>
      </c>
    </row>
    <row r="32" spans="1:4" ht="15.75" thickBot="1">
      <c r="A32" s="13" t="s">
        <v>56</v>
      </c>
      <c r="B32" s="13" t="s">
        <v>57</v>
      </c>
      <c r="C32" s="14"/>
      <c r="D32" s="14"/>
    </row>
    <row r="33" spans="1:4" ht="15.75" thickBot="1">
      <c r="A33" s="13" t="s">
        <v>58</v>
      </c>
      <c r="B33" s="13" t="s">
        <v>59</v>
      </c>
      <c r="C33" s="14"/>
      <c r="D33" s="14"/>
    </row>
    <row r="34" spans="1:4" ht="15.75" thickBot="1">
      <c r="A34" s="13" t="s">
        <v>60</v>
      </c>
      <c r="B34" s="13" t="s">
        <v>61</v>
      </c>
      <c r="C34" s="14"/>
      <c r="D34" s="14"/>
    </row>
    <row r="35" spans="1:4" ht="15.75" thickBot="1">
      <c r="A35" s="13" t="s">
        <v>13</v>
      </c>
      <c r="B35" s="13" t="s">
        <v>62</v>
      </c>
      <c r="C35" s="14">
        <v>0</v>
      </c>
      <c r="D35" s="14">
        <v>0</v>
      </c>
    </row>
    <row r="36" spans="1:4" ht="15.75" thickBot="1">
      <c r="A36" s="13" t="s">
        <v>63</v>
      </c>
      <c r="B36" s="13" t="s">
        <v>57</v>
      </c>
      <c r="C36" s="14"/>
      <c r="D36" s="14"/>
    </row>
    <row r="37" spans="1:4" ht="15.75" thickBot="1">
      <c r="A37" s="13" t="s">
        <v>64</v>
      </c>
      <c r="B37" s="13" t="s">
        <v>59</v>
      </c>
      <c r="C37" s="14"/>
      <c r="D37" s="14"/>
    </row>
    <row r="38" spans="1:4" ht="15.75" thickBot="1">
      <c r="A38" s="13" t="s">
        <v>65</v>
      </c>
      <c r="B38" s="13" t="s">
        <v>61</v>
      </c>
      <c r="C38" s="14"/>
      <c r="D38" s="14"/>
    </row>
    <row r="39" spans="1:4" ht="15.75" thickBot="1">
      <c r="A39" s="13" t="s">
        <v>66</v>
      </c>
      <c r="B39" s="13" t="s">
        <v>67</v>
      </c>
      <c r="C39" s="14"/>
      <c r="D39" s="14"/>
    </row>
    <row r="40" spans="1:4" ht="15.75" thickBot="1">
      <c r="A40" s="13" t="s">
        <v>66</v>
      </c>
      <c r="B40" s="13" t="s">
        <v>68</v>
      </c>
      <c r="C40" s="14">
        <v>0</v>
      </c>
      <c r="D40" s="14">
        <v>0</v>
      </c>
    </row>
    <row r="41" spans="1:4" ht="15.75" thickBot="1">
      <c r="A41" s="13" t="s">
        <v>69</v>
      </c>
      <c r="B41" s="13" t="s">
        <v>70</v>
      </c>
      <c r="C41" s="14"/>
      <c r="D41" s="14"/>
    </row>
    <row r="42" spans="1:4" ht="15.75" thickBot="1">
      <c r="A42" s="13" t="s">
        <v>71</v>
      </c>
      <c r="B42" s="13" t="s">
        <v>72</v>
      </c>
      <c r="C42" s="14"/>
      <c r="D42" s="14"/>
    </row>
    <row r="43" spans="1:4" ht="15.75" thickBot="1">
      <c r="A43" s="11" t="s">
        <v>13</v>
      </c>
      <c r="B43" s="11" t="s">
        <v>73</v>
      </c>
      <c r="C43" s="12">
        <v>-1.734723475976807E-18</v>
      </c>
      <c r="D43" s="12">
        <v>2.220446049250313E-16</v>
      </c>
    </row>
    <row r="44" spans="1:4" ht="15.75" thickBot="1">
      <c r="A44" s="13" t="s">
        <v>13</v>
      </c>
      <c r="B44" s="13" t="s">
        <v>74</v>
      </c>
      <c r="C44" s="14">
        <v>0</v>
      </c>
      <c r="D44" s="14">
        <v>0</v>
      </c>
    </row>
    <row r="45" spans="1:4" ht="15.75" thickBot="1">
      <c r="A45" s="13" t="s">
        <v>75</v>
      </c>
      <c r="B45" s="13" t="s">
        <v>76</v>
      </c>
      <c r="C45" s="14"/>
      <c r="D45" s="14"/>
    </row>
    <row r="46" spans="1:4" ht="15.75" thickBot="1">
      <c r="A46" s="13" t="s">
        <v>77</v>
      </c>
      <c r="B46" s="13" t="s">
        <v>78</v>
      </c>
      <c r="C46" s="14"/>
      <c r="D46" s="14"/>
    </row>
    <row r="47" spans="1:4" ht="15.75" thickBot="1">
      <c r="A47" s="13" t="s">
        <v>13</v>
      </c>
      <c r="B47" s="13" t="s">
        <v>79</v>
      </c>
      <c r="C47" s="14">
        <v>0</v>
      </c>
      <c r="D47" s="14">
        <v>0</v>
      </c>
    </row>
    <row r="48" spans="1:4" ht="45.75" thickBot="1">
      <c r="A48" s="13" t="s">
        <v>80</v>
      </c>
      <c r="B48" s="13" t="s">
        <v>81</v>
      </c>
      <c r="C48" s="14"/>
      <c r="D48" s="14"/>
    </row>
    <row r="49" spans="1:4" ht="57" thickBot="1">
      <c r="A49" s="13" t="s">
        <v>82</v>
      </c>
      <c r="B49" s="13" t="s">
        <v>83</v>
      </c>
      <c r="C49" s="14"/>
      <c r="D49" s="14"/>
    </row>
    <row r="50" spans="1:4" ht="15.75" thickBot="1">
      <c r="A50" s="13" t="s">
        <v>84</v>
      </c>
      <c r="B50" s="13" t="s">
        <v>85</v>
      </c>
      <c r="C50" s="14"/>
      <c r="D50" s="14"/>
    </row>
    <row r="51" spans="1:4" ht="15.75" thickBot="1">
      <c r="A51" s="13" t="s">
        <v>86</v>
      </c>
      <c r="B51" s="13" t="s">
        <v>87</v>
      </c>
      <c r="C51" s="14"/>
      <c r="D51" s="14"/>
    </row>
    <row r="52" spans="1:4" ht="15.75" thickBot="1">
      <c r="A52" s="13" t="s">
        <v>88</v>
      </c>
      <c r="B52" s="13" t="s">
        <v>89</v>
      </c>
      <c r="C52" s="14"/>
      <c r="D52" s="14"/>
    </row>
    <row r="53" spans="1:4" ht="23.25" thickBot="1">
      <c r="A53" s="13" t="s">
        <v>90</v>
      </c>
      <c r="B53" s="13" t="s">
        <v>91</v>
      </c>
      <c r="C53" s="14"/>
      <c r="D53" s="14"/>
    </row>
    <row r="54" spans="1:4" ht="15.75" thickBot="1">
      <c r="A54" s="13" t="s">
        <v>13</v>
      </c>
      <c r="B54" s="13" t="s">
        <v>92</v>
      </c>
      <c r="C54" s="14"/>
      <c r="D54" s="14"/>
    </row>
    <row r="55" spans="1:4" ht="15.75" thickBot="1">
      <c r="A55" s="11" t="s">
        <v>13</v>
      </c>
      <c r="B55" s="11" t="s">
        <v>93</v>
      </c>
      <c r="C55" s="12">
        <v>0</v>
      </c>
      <c r="D55" s="12">
        <v>0</v>
      </c>
    </row>
    <row r="56" spans="1:4" ht="15.75" thickBot="1">
      <c r="A56" s="11" t="s">
        <v>13</v>
      </c>
      <c r="B56" s="11" t="s">
        <v>94</v>
      </c>
      <c r="C56" s="12">
        <v>-1.734723475976807E-18</v>
      </c>
      <c r="D56" s="12">
        <v>2.220446049250313E-16</v>
      </c>
    </row>
    <row r="57" spans="1:4" ht="15.75" thickBot="1">
      <c r="A57" s="13" t="s">
        <v>95</v>
      </c>
      <c r="B57" s="13" t="s">
        <v>96</v>
      </c>
      <c r="C57" s="14"/>
      <c r="D57" s="14"/>
    </row>
    <row r="58" spans="1:4" ht="23.25" thickBot="1">
      <c r="A58" s="11" t="s">
        <v>13</v>
      </c>
      <c r="B58" s="11" t="s">
        <v>97</v>
      </c>
      <c r="C58" s="12">
        <v>-1.734723475976807E-18</v>
      </c>
      <c r="D58" s="12">
        <v>2.220446049250313E-16</v>
      </c>
    </row>
    <row r="59" spans="1:4" ht="15.75" thickBot="1">
      <c r="A59" s="15"/>
      <c r="B59" s="15" t="s">
        <v>98</v>
      </c>
      <c r="C59" s="17">
        <v>0</v>
      </c>
      <c r="D59" s="17">
        <v>0</v>
      </c>
    </row>
    <row r="60" spans="1:4" ht="15.75" thickBot="1">
      <c r="A60" s="13" t="s">
        <v>13</v>
      </c>
      <c r="B60" s="13" t="s">
        <v>99</v>
      </c>
      <c r="C60" s="14"/>
      <c r="D60" s="14"/>
    </row>
    <row r="61" spans="1:4" ht="15.75" thickBot="1">
      <c r="A61" s="13" t="s">
        <v>13</v>
      </c>
      <c r="B61" s="13" t="s">
        <v>100</v>
      </c>
      <c r="C61" s="14">
        <v>-1.734723475976807E-18</v>
      </c>
      <c r="D61" s="14">
        <v>2.220446049250313E-16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B9" sqref="B9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77" t="s">
        <v>2</v>
      </c>
      <c r="B1" s="77"/>
      <c r="C1" s="77"/>
      <c r="D1" s="77"/>
    </row>
    <row r="2" spans="1:4" ht="20.25" thickBot="1">
      <c r="A2" s="15"/>
      <c r="B2" s="16" t="s">
        <v>5</v>
      </c>
      <c r="C2" s="15" t="s">
        <v>3</v>
      </c>
      <c r="D2" s="15" t="s">
        <v>4</v>
      </c>
    </row>
    <row r="3" spans="1:4" ht="15.75" thickBot="1">
      <c r="A3" s="15"/>
      <c r="B3" s="15" t="s">
        <v>6</v>
      </c>
      <c r="C3" s="17">
        <v>-0.19663999999999998</v>
      </c>
      <c r="D3" s="17">
        <v>-5.964</v>
      </c>
    </row>
    <row r="4" spans="1:4" ht="23.25" thickBot="1">
      <c r="A4" s="13" t="s">
        <v>7</v>
      </c>
      <c r="B4" s="13" t="s">
        <v>8</v>
      </c>
      <c r="C4" s="14"/>
      <c r="D4" s="14"/>
    </row>
    <row r="5" spans="1:4" ht="15.75" thickBot="1">
      <c r="A5" s="13" t="s">
        <v>9</v>
      </c>
      <c r="B5" s="13" t="s">
        <v>10</v>
      </c>
      <c r="C5" s="14"/>
      <c r="D5" s="14"/>
    </row>
    <row r="6" spans="1:4" ht="15.75" thickBot="1">
      <c r="A6" s="13" t="s">
        <v>11</v>
      </c>
      <c r="B6" s="13" t="s">
        <v>12</v>
      </c>
      <c r="C6" s="14"/>
      <c r="D6" s="14"/>
    </row>
    <row r="7" spans="1:4" ht="15.75" thickBot="1">
      <c r="A7" s="13" t="s">
        <v>13</v>
      </c>
      <c r="B7" s="13" t="s">
        <v>14</v>
      </c>
      <c r="C7" s="14">
        <v>0</v>
      </c>
      <c r="D7" s="14">
        <v>0</v>
      </c>
    </row>
    <row r="8" spans="1:4" ht="15.75" thickBot="1">
      <c r="A8" s="13" t="s">
        <v>15</v>
      </c>
      <c r="B8" s="13" t="s">
        <v>16</v>
      </c>
      <c r="C8" s="14"/>
      <c r="D8" s="14"/>
    </row>
    <row r="9" spans="1:4" ht="34.5" thickBot="1">
      <c r="A9" s="13" t="s">
        <v>17</v>
      </c>
      <c r="B9" s="13" t="s">
        <v>18</v>
      </c>
      <c r="C9" s="14"/>
      <c r="D9" s="14"/>
    </row>
    <row r="10" spans="1:4" ht="15.75" thickBot="1">
      <c r="A10" s="13" t="s">
        <v>19</v>
      </c>
      <c r="B10" s="13" t="s">
        <v>20</v>
      </c>
      <c r="C10" s="14"/>
      <c r="D10" s="14"/>
    </row>
    <row r="11" spans="1:4" ht="23.25" thickBot="1">
      <c r="A11" s="13" t="s">
        <v>21</v>
      </c>
      <c r="B11" s="13" t="s">
        <v>22</v>
      </c>
      <c r="C11" s="14"/>
      <c r="D11" s="14"/>
    </row>
    <row r="12" spans="1:4" ht="15.75" thickBot="1">
      <c r="A12" s="13" t="s">
        <v>13</v>
      </c>
      <c r="B12" s="13" t="s">
        <v>23</v>
      </c>
      <c r="C12" s="14">
        <v>0</v>
      </c>
      <c r="D12" s="14">
        <v>0</v>
      </c>
    </row>
    <row r="13" spans="1:4" ht="15.75" thickBot="1">
      <c r="A13" s="13" t="s">
        <v>24</v>
      </c>
      <c r="B13" s="13" t="s">
        <v>25</v>
      </c>
      <c r="C13" s="14">
        <v>0</v>
      </c>
      <c r="D13" s="14">
        <v>0</v>
      </c>
    </row>
    <row r="14" spans="1:4" ht="15.75" thickBot="1">
      <c r="A14" s="13" t="s">
        <v>26</v>
      </c>
      <c r="B14" s="13" t="s">
        <v>27</v>
      </c>
      <c r="C14" s="14"/>
      <c r="D14" s="14"/>
    </row>
    <row r="15" spans="1:4" ht="15.75" thickBot="1">
      <c r="A15" s="13" t="s">
        <v>13</v>
      </c>
      <c r="B15" s="13" t="s">
        <v>28</v>
      </c>
      <c r="C15" s="14">
        <v>0</v>
      </c>
      <c r="D15" s="14">
        <v>0</v>
      </c>
    </row>
    <row r="16" spans="1:4" ht="15.75" thickBot="1">
      <c r="A16" s="13" t="s">
        <v>29</v>
      </c>
      <c r="B16" s="13" t="s">
        <v>30</v>
      </c>
      <c r="C16" s="14"/>
      <c r="D16" s="14"/>
    </row>
    <row r="17" spans="1:4" ht="15.75" thickBot="1">
      <c r="A17" s="13" t="s">
        <v>31</v>
      </c>
      <c r="B17" s="13" t="s">
        <v>32</v>
      </c>
      <c r="C17" s="14"/>
      <c r="D17" s="14"/>
    </row>
    <row r="18" spans="1:4" ht="15.75" thickBot="1">
      <c r="A18" s="13" t="s">
        <v>33</v>
      </c>
      <c r="B18" s="13" t="s">
        <v>34</v>
      </c>
      <c r="C18" s="14"/>
      <c r="D18" s="14"/>
    </row>
    <row r="19" spans="1:4" ht="15.75" thickBot="1">
      <c r="A19" s="13" t="s">
        <v>13</v>
      </c>
      <c r="B19" s="13" t="s">
        <v>35</v>
      </c>
      <c r="C19" s="14">
        <v>-0.26219</v>
      </c>
      <c r="D19" s="14">
        <v>-7.952000000000001</v>
      </c>
    </row>
    <row r="20" spans="1:4" ht="34.5" thickBot="1">
      <c r="A20" s="13" t="s">
        <v>36</v>
      </c>
      <c r="B20" s="13" t="s">
        <v>37</v>
      </c>
      <c r="C20" s="14">
        <v>-0.26219</v>
      </c>
      <c r="D20" s="14">
        <v>-6.697760000000001</v>
      </c>
    </row>
    <row r="21" spans="1:4" ht="15.75" thickBot="1">
      <c r="A21" s="13" t="s">
        <v>38</v>
      </c>
      <c r="B21" s="13" t="s">
        <v>39</v>
      </c>
      <c r="C21" s="14"/>
      <c r="D21" s="14">
        <v>-1.25424</v>
      </c>
    </row>
    <row r="22" spans="1:4" ht="15.75" thickBot="1">
      <c r="A22" s="13" t="s">
        <v>40</v>
      </c>
      <c r="B22" s="13" t="s">
        <v>41</v>
      </c>
      <c r="C22" s="14"/>
      <c r="D22" s="14"/>
    </row>
    <row r="23" spans="1:4" ht="15.75" thickBot="1">
      <c r="A23" s="13" t="s">
        <v>42</v>
      </c>
      <c r="B23" s="13" t="s">
        <v>43</v>
      </c>
      <c r="C23" s="14"/>
      <c r="D23" s="14"/>
    </row>
    <row r="24" spans="1:4" ht="15.75" thickBot="1">
      <c r="A24" s="13" t="s">
        <v>13</v>
      </c>
      <c r="B24" s="13" t="s">
        <v>44</v>
      </c>
      <c r="C24" s="14">
        <v>0</v>
      </c>
      <c r="D24" s="14">
        <v>0</v>
      </c>
    </row>
    <row r="25" spans="1:4" ht="15.75" thickBot="1">
      <c r="A25" s="13" t="s">
        <v>45</v>
      </c>
      <c r="B25" s="13" t="s">
        <v>46</v>
      </c>
      <c r="C25" s="14"/>
      <c r="D25" s="14"/>
    </row>
    <row r="26" spans="1:4" ht="15.75" thickBot="1">
      <c r="A26" s="13" t="s">
        <v>47</v>
      </c>
      <c r="B26" s="13" t="s">
        <v>48</v>
      </c>
      <c r="C26" s="14"/>
      <c r="D26" s="14"/>
    </row>
    <row r="27" spans="1:4" ht="15.75" thickBot="1">
      <c r="A27" s="13" t="s">
        <v>49</v>
      </c>
      <c r="B27" s="13" t="s">
        <v>50</v>
      </c>
      <c r="C27" s="14"/>
      <c r="D27" s="14"/>
    </row>
    <row r="28" spans="1:4" ht="15.75" thickBot="1">
      <c r="A28" s="13" t="s">
        <v>13</v>
      </c>
      <c r="B28" s="13" t="s">
        <v>51</v>
      </c>
      <c r="C28" s="14"/>
      <c r="D28" s="14"/>
    </row>
    <row r="29" spans="1:4" ht="15.75" thickBot="1">
      <c r="A29" s="13" t="s">
        <v>52</v>
      </c>
      <c r="B29" s="13" t="s">
        <v>53</v>
      </c>
      <c r="C29" s="14"/>
      <c r="D29" s="14"/>
    </row>
    <row r="30" spans="1:4" ht="15.75" thickBot="1">
      <c r="A30" s="13" t="s">
        <v>13</v>
      </c>
      <c r="B30" s="13" t="s">
        <v>54</v>
      </c>
      <c r="C30" s="14">
        <v>0</v>
      </c>
      <c r="D30" s="14">
        <v>0</v>
      </c>
    </row>
    <row r="31" spans="1:4" ht="15.75" thickBot="1">
      <c r="A31" s="13" t="s">
        <v>13</v>
      </c>
      <c r="B31" s="13" t="s">
        <v>55</v>
      </c>
      <c r="C31" s="14">
        <v>0</v>
      </c>
      <c r="D31" s="14">
        <v>0</v>
      </c>
    </row>
    <row r="32" spans="1:4" ht="15.75" thickBot="1">
      <c r="A32" s="13" t="s">
        <v>56</v>
      </c>
      <c r="B32" s="13" t="s">
        <v>57</v>
      </c>
      <c r="C32" s="14"/>
      <c r="D32" s="14"/>
    </row>
    <row r="33" spans="1:4" ht="15.75" thickBot="1">
      <c r="A33" s="13" t="s">
        <v>58</v>
      </c>
      <c r="B33" s="13" t="s">
        <v>59</v>
      </c>
      <c r="C33" s="14"/>
      <c r="D33" s="14"/>
    </row>
    <row r="34" spans="1:4" ht="15.75" thickBot="1">
      <c r="A34" s="13" t="s">
        <v>60</v>
      </c>
      <c r="B34" s="13" t="s">
        <v>61</v>
      </c>
      <c r="C34" s="14"/>
      <c r="D34" s="14"/>
    </row>
    <row r="35" spans="1:4" ht="15.75" thickBot="1">
      <c r="A35" s="13" t="s">
        <v>13</v>
      </c>
      <c r="B35" s="13" t="s">
        <v>62</v>
      </c>
      <c r="C35" s="14">
        <v>0</v>
      </c>
      <c r="D35" s="14">
        <v>0</v>
      </c>
    </row>
    <row r="36" spans="1:4" ht="15.75" thickBot="1">
      <c r="A36" s="13" t="s">
        <v>63</v>
      </c>
      <c r="B36" s="13" t="s">
        <v>57</v>
      </c>
      <c r="C36" s="14"/>
      <c r="D36" s="14"/>
    </row>
    <row r="37" spans="1:4" ht="15.75" thickBot="1">
      <c r="A37" s="13" t="s">
        <v>64</v>
      </c>
      <c r="B37" s="13" t="s">
        <v>59</v>
      </c>
      <c r="C37" s="14"/>
      <c r="D37" s="14"/>
    </row>
    <row r="38" spans="1:4" ht="15.75" thickBot="1">
      <c r="A38" s="13" t="s">
        <v>65</v>
      </c>
      <c r="B38" s="13" t="s">
        <v>61</v>
      </c>
      <c r="C38" s="14"/>
      <c r="D38" s="14"/>
    </row>
    <row r="39" spans="1:4" ht="15.75" thickBot="1">
      <c r="A39" s="13" t="s">
        <v>66</v>
      </c>
      <c r="B39" s="13" t="s">
        <v>67</v>
      </c>
      <c r="C39" s="14"/>
      <c r="D39" s="14"/>
    </row>
    <row r="40" spans="1:4" ht="15.75" thickBot="1">
      <c r="A40" s="13" t="s">
        <v>66</v>
      </c>
      <c r="B40" s="13" t="s">
        <v>68</v>
      </c>
      <c r="C40" s="14">
        <v>0</v>
      </c>
      <c r="D40" s="14">
        <v>0</v>
      </c>
    </row>
    <row r="41" spans="1:4" ht="15.75" thickBot="1">
      <c r="A41" s="13" t="s">
        <v>69</v>
      </c>
      <c r="B41" s="13" t="s">
        <v>70</v>
      </c>
      <c r="C41" s="14"/>
      <c r="D41" s="14"/>
    </row>
    <row r="42" spans="1:4" ht="15.75" thickBot="1">
      <c r="A42" s="13" t="s">
        <v>71</v>
      </c>
      <c r="B42" s="13" t="s">
        <v>72</v>
      </c>
      <c r="C42" s="14"/>
      <c r="D42" s="14"/>
    </row>
    <row r="43" spans="1:4" ht="15.75" thickBot="1">
      <c r="A43" s="11" t="s">
        <v>13</v>
      </c>
      <c r="B43" s="11" t="s">
        <v>73</v>
      </c>
      <c r="C43" s="12">
        <v>-0.26219</v>
      </c>
      <c r="D43" s="12">
        <v>-7.952000000000001</v>
      </c>
    </row>
    <row r="44" spans="1:4" ht="15.75" thickBot="1">
      <c r="A44" s="13" t="s">
        <v>13</v>
      </c>
      <c r="B44" s="13" t="s">
        <v>74</v>
      </c>
      <c r="C44" s="14">
        <v>0</v>
      </c>
      <c r="D44" s="14">
        <v>0</v>
      </c>
    </row>
    <row r="45" spans="1:4" ht="15.75" thickBot="1">
      <c r="A45" s="13" t="s">
        <v>75</v>
      </c>
      <c r="B45" s="13" t="s">
        <v>76</v>
      </c>
      <c r="C45" s="14"/>
      <c r="D45" s="14"/>
    </row>
    <row r="46" spans="1:4" ht="15.75" thickBot="1">
      <c r="A46" s="13" t="s">
        <v>77</v>
      </c>
      <c r="B46" s="13" t="s">
        <v>78</v>
      </c>
      <c r="C46" s="14"/>
      <c r="D46" s="14"/>
    </row>
    <row r="47" spans="1:4" ht="15.75" thickBot="1">
      <c r="A47" s="13" t="s">
        <v>13</v>
      </c>
      <c r="B47" s="13" t="s">
        <v>79</v>
      </c>
      <c r="C47" s="14">
        <v>0</v>
      </c>
      <c r="D47" s="14">
        <v>0</v>
      </c>
    </row>
    <row r="48" spans="1:4" ht="45.75" thickBot="1">
      <c r="A48" s="13" t="s">
        <v>80</v>
      </c>
      <c r="B48" s="13" t="s">
        <v>81</v>
      </c>
      <c r="C48" s="14"/>
      <c r="D48" s="14"/>
    </row>
    <row r="49" spans="1:4" ht="57" thickBot="1">
      <c r="A49" s="13" t="s">
        <v>82</v>
      </c>
      <c r="B49" s="13" t="s">
        <v>83</v>
      </c>
      <c r="C49" s="14"/>
      <c r="D49" s="14"/>
    </row>
    <row r="50" spans="1:4" ht="15.75" thickBot="1">
      <c r="A50" s="13" t="s">
        <v>84</v>
      </c>
      <c r="B50" s="13" t="s">
        <v>85</v>
      </c>
      <c r="C50" s="14"/>
      <c r="D50" s="14"/>
    </row>
    <row r="51" spans="1:4" ht="15.75" thickBot="1">
      <c r="A51" s="13" t="s">
        <v>86</v>
      </c>
      <c r="B51" s="13" t="s">
        <v>87</v>
      </c>
      <c r="C51" s="14"/>
      <c r="D51" s="14"/>
    </row>
    <row r="52" spans="1:4" ht="15.75" thickBot="1">
      <c r="A52" s="13" t="s">
        <v>88</v>
      </c>
      <c r="B52" s="13" t="s">
        <v>89</v>
      </c>
      <c r="C52" s="14"/>
      <c r="D52" s="14"/>
    </row>
    <row r="53" spans="1:4" ht="23.25" thickBot="1">
      <c r="A53" s="13" t="s">
        <v>90</v>
      </c>
      <c r="B53" s="13" t="s">
        <v>91</v>
      </c>
      <c r="C53" s="14"/>
      <c r="D53" s="14"/>
    </row>
    <row r="54" spans="1:4" ht="15.75" thickBot="1">
      <c r="A54" s="13" t="s">
        <v>13</v>
      </c>
      <c r="B54" s="13" t="s">
        <v>92</v>
      </c>
      <c r="C54" s="14"/>
      <c r="D54" s="14"/>
    </row>
    <row r="55" spans="1:4" ht="15.75" thickBot="1">
      <c r="A55" s="11" t="s">
        <v>13</v>
      </c>
      <c r="B55" s="11" t="s">
        <v>93</v>
      </c>
      <c r="C55" s="12">
        <v>0</v>
      </c>
      <c r="D55" s="12">
        <v>0</v>
      </c>
    </row>
    <row r="56" spans="1:4" ht="15.75" thickBot="1">
      <c r="A56" s="11" t="s">
        <v>13</v>
      </c>
      <c r="B56" s="11" t="s">
        <v>94</v>
      </c>
      <c r="C56" s="12">
        <v>-0.26219</v>
      </c>
      <c r="D56" s="12">
        <v>-7.952000000000001</v>
      </c>
    </row>
    <row r="57" spans="1:4" ht="15.75" thickBot="1">
      <c r="A57" s="13" t="s">
        <v>95</v>
      </c>
      <c r="B57" s="13" t="s">
        <v>96</v>
      </c>
      <c r="C57" s="14">
        <v>0.06555</v>
      </c>
      <c r="D57" s="14">
        <v>1.988</v>
      </c>
    </row>
    <row r="58" spans="1:4" ht="23.25" thickBot="1">
      <c r="A58" s="11" t="s">
        <v>13</v>
      </c>
      <c r="B58" s="11" t="s">
        <v>97</v>
      </c>
      <c r="C58" s="12">
        <v>-0.19663999999999998</v>
      </c>
      <c r="D58" s="12">
        <v>-5.964</v>
      </c>
    </row>
    <row r="59" spans="1:4" ht="15.75" thickBot="1">
      <c r="A59" s="15"/>
      <c r="B59" s="15" t="s">
        <v>98</v>
      </c>
      <c r="C59" s="17">
        <v>0</v>
      </c>
      <c r="D59" s="17">
        <v>0</v>
      </c>
    </row>
    <row r="60" spans="1:4" ht="15.75" thickBot="1">
      <c r="A60" s="13" t="s">
        <v>13</v>
      </c>
      <c r="B60" s="13" t="s">
        <v>99</v>
      </c>
      <c r="C60" s="14"/>
      <c r="D60" s="14"/>
    </row>
    <row r="61" spans="1:4" ht="15.75" thickBot="1">
      <c r="A61" s="13" t="s">
        <v>13</v>
      </c>
      <c r="B61" s="13" t="s">
        <v>100</v>
      </c>
      <c r="C61" s="14">
        <v>-0.19663999999999998</v>
      </c>
      <c r="D61" s="14">
        <v>-5.964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8"/>
  <sheetViews>
    <sheetView zoomScalePageLayoutView="0" workbookViewId="0" topLeftCell="A43">
      <selection activeCell="A66" sqref="A66:IV66"/>
    </sheetView>
  </sheetViews>
  <sheetFormatPr defaultColWidth="9.140625" defaultRowHeight="15"/>
  <cols>
    <col min="1" max="1" width="28.8515625" style="41" customWidth="1"/>
    <col min="2" max="2" width="86.57421875" style="41" customWidth="1"/>
    <col min="3" max="4" width="15.421875" style="41" customWidth="1"/>
    <col min="5" max="16384" width="9.140625" style="41" customWidth="1"/>
  </cols>
  <sheetData>
    <row r="1" spans="1:4" s="40" customFormat="1" ht="39.75" customHeight="1" thickBot="1">
      <c r="A1" s="64" t="s">
        <v>118</v>
      </c>
      <c r="B1" s="65"/>
      <c r="C1" s="65"/>
      <c r="D1" s="66"/>
    </row>
    <row r="2" spans="1:4" s="40" customFormat="1" ht="19.5" customHeight="1" thickBot="1">
      <c r="A2" s="67"/>
      <c r="B2" s="68"/>
      <c r="C2" s="68"/>
      <c r="D2" s="69"/>
    </row>
    <row r="3" spans="1:4" s="40" customFormat="1" ht="19.5" customHeight="1" thickBot="1">
      <c r="A3" s="70"/>
      <c r="B3" s="71"/>
      <c r="C3" s="71"/>
      <c r="D3" s="71"/>
    </row>
    <row r="4" spans="1:4" ht="19.5" customHeight="1" thickBot="1">
      <c r="A4" s="72" t="s">
        <v>2</v>
      </c>
      <c r="B4" s="72"/>
      <c r="C4" s="72"/>
      <c r="D4" s="72"/>
    </row>
    <row r="5" spans="1:4" ht="15.75" thickBot="1">
      <c r="A5" s="50" t="s">
        <v>1</v>
      </c>
      <c r="B5" s="50" t="s">
        <v>119</v>
      </c>
      <c r="C5" s="50" t="s">
        <v>3</v>
      </c>
      <c r="D5" s="50" t="s">
        <v>4</v>
      </c>
    </row>
    <row r="6" spans="1:4" ht="15">
      <c r="A6" s="51"/>
      <c r="B6" s="52" t="s">
        <v>6</v>
      </c>
      <c r="C6" s="34">
        <f>+C61</f>
        <v>-3335.17</v>
      </c>
      <c r="D6" s="34">
        <f>+D61</f>
        <v>-5865</v>
      </c>
    </row>
    <row r="7" spans="1:4" ht="24">
      <c r="A7" s="53" t="s">
        <v>7</v>
      </c>
      <c r="B7" s="53" t="s">
        <v>8</v>
      </c>
      <c r="C7" s="31">
        <v>0</v>
      </c>
      <c r="D7" s="31">
        <v>0</v>
      </c>
    </row>
    <row r="8" spans="1:4" ht="15">
      <c r="A8" s="53" t="s">
        <v>9</v>
      </c>
      <c r="B8" s="53" t="s">
        <v>10</v>
      </c>
      <c r="C8" s="31">
        <v>0</v>
      </c>
      <c r="D8" s="31">
        <v>0</v>
      </c>
    </row>
    <row r="9" spans="1:4" ht="15">
      <c r="A9" s="53" t="s">
        <v>11</v>
      </c>
      <c r="B9" s="53" t="s">
        <v>12</v>
      </c>
      <c r="C9" s="31">
        <v>0</v>
      </c>
      <c r="D9" s="31">
        <v>0</v>
      </c>
    </row>
    <row r="10" spans="1:4" ht="15">
      <c r="A10" s="53"/>
      <c r="B10" s="53" t="s">
        <v>14</v>
      </c>
      <c r="C10" s="32">
        <f>+C11+C12+C13+C14</f>
        <v>0</v>
      </c>
      <c r="D10" s="32">
        <f>+D11+D12+D13+D14</f>
        <v>0</v>
      </c>
    </row>
    <row r="11" spans="1:4" ht="15">
      <c r="A11" s="53" t="s">
        <v>15</v>
      </c>
      <c r="B11" s="53" t="s">
        <v>120</v>
      </c>
      <c r="C11" s="31">
        <v>0</v>
      </c>
      <c r="D11" s="31">
        <v>0</v>
      </c>
    </row>
    <row r="12" spans="1:4" ht="35.25">
      <c r="A12" s="53" t="s">
        <v>17</v>
      </c>
      <c r="B12" s="53" t="s">
        <v>121</v>
      </c>
      <c r="C12" s="31">
        <v>0</v>
      </c>
      <c r="D12" s="31">
        <v>0</v>
      </c>
    </row>
    <row r="13" spans="1:4" ht="15">
      <c r="A13" s="53" t="s">
        <v>19</v>
      </c>
      <c r="B13" s="53" t="s">
        <v>122</v>
      </c>
      <c r="C13" s="31">
        <v>0</v>
      </c>
      <c r="D13" s="31">
        <v>0</v>
      </c>
    </row>
    <row r="14" spans="1:4" ht="24">
      <c r="A14" s="53" t="s">
        <v>21</v>
      </c>
      <c r="B14" s="53" t="s">
        <v>123</v>
      </c>
      <c r="C14" s="31">
        <v>0</v>
      </c>
      <c r="D14" s="31">
        <v>0</v>
      </c>
    </row>
    <row r="15" spans="1:4" ht="15">
      <c r="A15" s="53"/>
      <c r="B15" s="53" t="s">
        <v>23</v>
      </c>
      <c r="C15" s="32">
        <f>+C16+C17</f>
        <v>174</v>
      </c>
      <c r="D15" s="32">
        <f>+D16+D17</f>
        <v>420</v>
      </c>
    </row>
    <row r="16" spans="1:4" ht="15">
      <c r="A16" s="53" t="s">
        <v>24</v>
      </c>
      <c r="B16" s="53" t="s">
        <v>124</v>
      </c>
      <c r="C16" s="31">
        <v>174</v>
      </c>
      <c r="D16" s="31">
        <v>420</v>
      </c>
    </row>
    <row r="17" spans="1:4" ht="15">
      <c r="A17" s="53" t="s">
        <v>26</v>
      </c>
      <c r="B17" s="53" t="s">
        <v>125</v>
      </c>
      <c r="C17" s="31">
        <v>0</v>
      </c>
      <c r="D17" s="31">
        <v>0</v>
      </c>
    </row>
    <row r="18" spans="1:4" ht="15">
      <c r="A18" s="53"/>
      <c r="B18" s="53" t="s">
        <v>28</v>
      </c>
      <c r="C18" s="32">
        <f>+C19+C20+C21</f>
        <v>-1515.17</v>
      </c>
      <c r="D18" s="32">
        <f>+D19+D20+D21</f>
        <v>-2398</v>
      </c>
    </row>
    <row r="19" spans="1:4" ht="15">
      <c r="A19" s="53" t="s">
        <v>29</v>
      </c>
      <c r="B19" s="53" t="s">
        <v>126</v>
      </c>
      <c r="C19" s="31">
        <v>-1104</v>
      </c>
      <c r="D19" s="31">
        <v>-1767</v>
      </c>
    </row>
    <row r="20" spans="1:4" ht="15">
      <c r="A20" s="53" t="s">
        <v>31</v>
      </c>
      <c r="B20" s="53" t="s">
        <v>127</v>
      </c>
      <c r="C20" s="31">
        <v>-411.17</v>
      </c>
      <c r="D20" s="31">
        <v>-631</v>
      </c>
    </row>
    <row r="21" spans="1:4" ht="15">
      <c r="A21" s="53" t="s">
        <v>33</v>
      </c>
      <c r="B21" s="53" t="s">
        <v>128</v>
      </c>
      <c r="C21" s="31">
        <v>0</v>
      </c>
      <c r="D21" s="31">
        <v>0</v>
      </c>
    </row>
    <row r="22" spans="1:4" ht="15">
      <c r="A22" s="53"/>
      <c r="B22" s="53" t="s">
        <v>35</v>
      </c>
      <c r="C22" s="32">
        <f>+C23+C24+C25+C26</f>
        <v>-581</v>
      </c>
      <c r="D22" s="32">
        <f>+D23+D24+D25+D26</f>
        <v>-1489</v>
      </c>
    </row>
    <row r="23" spans="1:4" ht="35.25">
      <c r="A23" s="53" t="s">
        <v>36</v>
      </c>
      <c r="B23" s="53" t="s">
        <v>129</v>
      </c>
      <c r="C23" s="31">
        <v>-345</v>
      </c>
      <c r="D23" s="31">
        <v>-1171</v>
      </c>
    </row>
    <row r="24" spans="1:4" ht="15">
      <c r="A24" s="53" t="s">
        <v>38</v>
      </c>
      <c r="B24" s="53" t="s">
        <v>130</v>
      </c>
      <c r="C24" s="31">
        <v>-2</v>
      </c>
      <c r="D24" s="31">
        <v>0</v>
      </c>
    </row>
    <row r="25" spans="1:4" ht="15">
      <c r="A25" s="53" t="s">
        <v>40</v>
      </c>
      <c r="B25" s="53" t="s">
        <v>131</v>
      </c>
      <c r="C25" s="31">
        <v>0</v>
      </c>
      <c r="D25" s="31">
        <v>0</v>
      </c>
    </row>
    <row r="26" spans="1:4" ht="15">
      <c r="A26" s="53" t="s">
        <v>42</v>
      </c>
      <c r="B26" s="53" t="s">
        <v>132</v>
      </c>
      <c r="C26" s="31">
        <v>-234</v>
      </c>
      <c r="D26" s="31">
        <v>-318</v>
      </c>
    </row>
    <row r="27" spans="1:4" ht="15">
      <c r="A27" s="53"/>
      <c r="B27" s="53" t="s">
        <v>44</v>
      </c>
      <c r="C27" s="32">
        <f>+C28+C29+C30</f>
        <v>-11</v>
      </c>
      <c r="D27" s="32">
        <f>+D28+D29+D30</f>
        <v>-22</v>
      </c>
    </row>
    <row r="28" spans="1:4" ht="15">
      <c r="A28" s="53" t="s">
        <v>45</v>
      </c>
      <c r="B28" s="53" t="s">
        <v>133</v>
      </c>
      <c r="C28" s="31">
        <v>0</v>
      </c>
      <c r="D28" s="31">
        <v>0</v>
      </c>
    </row>
    <row r="29" spans="1:4" ht="15">
      <c r="A29" s="53" t="s">
        <v>47</v>
      </c>
      <c r="B29" s="53" t="s">
        <v>134</v>
      </c>
      <c r="C29" s="31">
        <v>-11</v>
      </c>
      <c r="D29" s="31">
        <v>-22</v>
      </c>
    </row>
    <row r="30" spans="1:4" ht="15">
      <c r="A30" s="53" t="s">
        <v>49</v>
      </c>
      <c r="B30" s="53" t="s">
        <v>135</v>
      </c>
      <c r="C30" s="31">
        <v>0</v>
      </c>
      <c r="D30" s="31">
        <v>0</v>
      </c>
    </row>
    <row r="31" spans="1:4" ht="15">
      <c r="A31" s="53"/>
      <c r="B31" s="53" t="s">
        <v>51</v>
      </c>
      <c r="C31" s="31">
        <v>13</v>
      </c>
      <c r="D31" s="31">
        <v>15</v>
      </c>
    </row>
    <row r="32" spans="1:4" ht="15">
      <c r="A32" s="53" t="s">
        <v>52</v>
      </c>
      <c r="B32" s="53" t="s">
        <v>53</v>
      </c>
      <c r="C32" s="31">
        <v>0</v>
      </c>
      <c r="D32" s="31">
        <v>0</v>
      </c>
    </row>
    <row r="33" spans="1:4" ht="15">
      <c r="A33" s="53"/>
      <c r="B33" s="53" t="s">
        <v>54</v>
      </c>
      <c r="C33" s="32">
        <f>+C34+C38</f>
        <v>0</v>
      </c>
      <c r="D33" s="32">
        <f>+D34+D38</f>
        <v>0</v>
      </c>
    </row>
    <row r="34" spans="1:4" ht="15">
      <c r="A34" s="53"/>
      <c r="B34" s="53" t="s">
        <v>136</v>
      </c>
      <c r="C34" s="32">
        <f>+C35+C36+C37</f>
        <v>0</v>
      </c>
      <c r="D34" s="32">
        <f>+D35+D36+D37</f>
        <v>0</v>
      </c>
    </row>
    <row r="35" spans="1:4" ht="15">
      <c r="A35" s="53" t="s">
        <v>56</v>
      </c>
      <c r="B35" s="53" t="s">
        <v>137</v>
      </c>
      <c r="C35" s="31">
        <v>0</v>
      </c>
      <c r="D35" s="31">
        <v>0</v>
      </c>
    </row>
    <row r="36" spans="1:4" ht="15">
      <c r="A36" s="53" t="s">
        <v>58</v>
      </c>
      <c r="B36" s="53" t="s">
        <v>138</v>
      </c>
      <c r="C36" s="31">
        <v>0</v>
      </c>
      <c r="D36" s="31">
        <v>0</v>
      </c>
    </row>
    <row r="37" spans="1:4" ht="15">
      <c r="A37" s="53" t="s">
        <v>60</v>
      </c>
      <c r="B37" s="53" t="s">
        <v>139</v>
      </c>
      <c r="C37" s="31">
        <v>0</v>
      </c>
      <c r="D37" s="31">
        <v>0</v>
      </c>
    </row>
    <row r="38" spans="1:4" ht="15">
      <c r="A38" s="53"/>
      <c r="B38" s="53" t="s">
        <v>140</v>
      </c>
      <c r="C38" s="32">
        <f>+C39+C40+C41</f>
        <v>0</v>
      </c>
      <c r="D38" s="32">
        <f>+D39+D40+D41</f>
        <v>0</v>
      </c>
    </row>
    <row r="39" spans="1:4" ht="15">
      <c r="A39" s="53" t="s">
        <v>63</v>
      </c>
      <c r="B39" s="53" t="s">
        <v>137</v>
      </c>
      <c r="C39" s="31">
        <v>0</v>
      </c>
      <c r="D39" s="31">
        <v>0</v>
      </c>
    </row>
    <row r="40" spans="1:4" ht="15">
      <c r="A40" s="53" t="s">
        <v>64</v>
      </c>
      <c r="B40" s="53" t="s">
        <v>138</v>
      </c>
      <c r="C40" s="31">
        <v>0</v>
      </c>
      <c r="D40" s="31">
        <v>0</v>
      </c>
    </row>
    <row r="41" spans="1:4" ht="15">
      <c r="A41" s="53" t="s">
        <v>65</v>
      </c>
      <c r="B41" s="53" t="s">
        <v>139</v>
      </c>
      <c r="C41" s="31">
        <v>0</v>
      </c>
      <c r="D41" s="31">
        <v>0</v>
      </c>
    </row>
    <row r="42" spans="1:4" ht="15">
      <c r="A42" s="53" t="s">
        <v>141</v>
      </c>
      <c r="B42" s="53" t="s">
        <v>67</v>
      </c>
      <c r="C42" s="31">
        <v>0</v>
      </c>
      <c r="D42" s="31">
        <v>0</v>
      </c>
    </row>
    <row r="43" spans="1:4" ht="15">
      <c r="A43" s="53" t="s">
        <v>141</v>
      </c>
      <c r="B43" s="53" t="s">
        <v>68</v>
      </c>
      <c r="C43" s="32">
        <f>+C44+C45</f>
        <v>0</v>
      </c>
      <c r="D43" s="32">
        <f>+D44+D45</f>
        <v>3</v>
      </c>
    </row>
    <row r="44" spans="1:4" ht="15">
      <c r="A44" s="53" t="s">
        <v>69</v>
      </c>
      <c r="B44" s="53" t="s">
        <v>142</v>
      </c>
      <c r="C44" s="31">
        <v>0</v>
      </c>
      <c r="D44" s="31">
        <v>-6</v>
      </c>
    </row>
    <row r="45" spans="1:4" ht="15">
      <c r="A45" s="53" t="s">
        <v>71</v>
      </c>
      <c r="B45" s="53" t="s">
        <v>143</v>
      </c>
      <c r="C45" s="31">
        <v>0</v>
      </c>
      <c r="D45" s="31">
        <v>9</v>
      </c>
    </row>
    <row r="46" spans="1:4" ht="15">
      <c r="A46" s="54"/>
      <c r="B46" s="54" t="s">
        <v>73</v>
      </c>
      <c r="C46" s="34">
        <f>+C7+C8+C9+C10+C15+C18+C22+C27+C31+C32+C33+C42+C43</f>
        <v>-1920.17</v>
      </c>
      <c r="D46" s="34">
        <f>+D7+D8+D9+D10+D15+D18+D22+D27+D31+D32+D33+D42+D43</f>
        <v>-3471</v>
      </c>
    </row>
    <row r="47" spans="1:4" ht="15">
      <c r="A47" s="53"/>
      <c r="B47" s="53" t="s">
        <v>74</v>
      </c>
      <c r="C47" s="32">
        <f>+C48+C49</f>
        <v>0</v>
      </c>
      <c r="D47" s="32">
        <f>+D48+D49</f>
        <v>0</v>
      </c>
    </row>
    <row r="48" spans="1:4" ht="15">
      <c r="A48" s="53" t="s">
        <v>75</v>
      </c>
      <c r="B48" s="53" t="s">
        <v>144</v>
      </c>
      <c r="C48" s="31">
        <v>0</v>
      </c>
      <c r="D48" s="31">
        <v>0</v>
      </c>
    </row>
    <row r="49" spans="1:4" ht="15">
      <c r="A49" s="53" t="s">
        <v>77</v>
      </c>
      <c r="B49" s="53" t="s">
        <v>145</v>
      </c>
      <c r="C49" s="31">
        <v>0</v>
      </c>
      <c r="D49" s="31">
        <v>0</v>
      </c>
    </row>
    <row r="50" spans="1:4" ht="15">
      <c r="A50" s="53"/>
      <c r="B50" s="53" t="s">
        <v>79</v>
      </c>
      <c r="C50" s="32">
        <f>+C51+C52+C53</f>
        <v>0</v>
      </c>
      <c r="D50" s="32">
        <f>+D51+D52+D53</f>
        <v>0</v>
      </c>
    </row>
    <row r="51" spans="1:4" ht="46.5">
      <c r="A51" s="53" t="s">
        <v>80</v>
      </c>
      <c r="B51" s="53" t="s">
        <v>146</v>
      </c>
      <c r="C51" s="31">
        <v>0</v>
      </c>
      <c r="D51" s="31">
        <v>0</v>
      </c>
    </row>
    <row r="52" spans="1:4" ht="57.75">
      <c r="A52" s="53" t="s">
        <v>82</v>
      </c>
      <c r="B52" s="53" t="s">
        <v>147</v>
      </c>
      <c r="C52" s="31">
        <v>0</v>
      </c>
      <c r="D52" s="31">
        <v>0</v>
      </c>
    </row>
    <row r="53" spans="1:4" ht="15">
      <c r="A53" s="53" t="s">
        <v>84</v>
      </c>
      <c r="B53" s="53" t="s">
        <v>148</v>
      </c>
      <c r="C53" s="31">
        <v>0</v>
      </c>
      <c r="D53" s="31">
        <v>0</v>
      </c>
    </row>
    <row r="54" spans="1:4" ht="15">
      <c r="A54" s="53" t="s">
        <v>86</v>
      </c>
      <c r="B54" s="53" t="s">
        <v>87</v>
      </c>
      <c r="C54" s="31">
        <v>0</v>
      </c>
      <c r="D54" s="31">
        <v>0</v>
      </c>
    </row>
    <row r="55" spans="1:4" ht="15">
      <c r="A55" s="53" t="s">
        <v>88</v>
      </c>
      <c r="B55" s="53" t="s">
        <v>89</v>
      </c>
      <c r="C55" s="31">
        <v>0</v>
      </c>
      <c r="D55" s="31">
        <v>0</v>
      </c>
    </row>
    <row r="56" spans="1:4" ht="24">
      <c r="A56" s="53" t="s">
        <v>90</v>
      </c>
      <c r="B56" s="53" t="s">
        <v>91</v>
      </c>
      <c r="C56" s="31">
        <v>-1415</v>
      </c>
      <c r="D56" s="31">
        <v>-2394</v>
      </c>
    </row>
    <row r="57" spans="1:4" ht="15">
      <c r="A57" s="53"/>
      <c r="B57" s="53" t="s">
        <v>92</v>
      </c>
      <c r="C57" s="31">
        <v>0</v>
      </c>
      <c r="D57" s="31">
        <v>0</v>
      </c>
    </row>
    <row r="58" spans="1:4" ht="15">
      <c r="A58" s="54"/>
      <c r="B58" s="54" t="s">
        <v>93</v>
      </c>
      <c r="C58" s="34">
        <f>+C47+C50+C54+C55+C56+C57</f>
        <v>-1415</v>
      </c>
      <c r="D58" s="34">
        <f>+D47+D50+D54+D55+D56+D57</f>
        <v>-2394</v>
      </c>
    </row>
    <row r="59" spans="1:4" ht="15">
      <c r="A59" s="54"/>
      <c r="B59" s="54" t="s">
        <v>94</v>
      </c>
      <c r="C59" s="34">
        <f>+C46+C58</f>
        <v>-3335.17</v>
      </c>
      <c r="D59" s="34">
        <f>+D46+D58</f>
        <v>-5865</v>
      </c>
    </row>
    <row r="60" spans="1:4" ht="15">
      <c r="A60" s="53" t="s">
        <v>95</v>
      </c>
      <c r="B60" s="53" t="s">
        <v>96</v>
      </c>
      <c r="C60" s="31">
        <v>0</v>
      </c>
      <c r="D60" s="31">
        <v>0</v>
      </c>
    </row>
    <row r="61" spans="1:4" ht="24">
      <c r="A61" s="54"/>
      <c r="B61" s="54" t="s">
        <v>97</v>
      </c>
      <c r="C61" s="34">
        <f>+C59+C60</f>
        <v>-3335.17</v>
      </c>
      <c r="D61" s="34">
        <f>+D59+D60</f>
        <v>-5865</v>
      </c>
    </row>
    <row r="62" spans="1:4" ht="15">
      <c r="A62" s="51"/>
      <c r="B62" s="52" t="s">
        <v>98</v>
      </c>
      <c r="C62" s="29" t="s">
        <v>1</v>
      </c>
      <c r="D62" s="29" t="s">
        <v>1</v>
      </c>
    </row>
    <row r="63" spans="1:4" ht="15">
      <c r="A63" s="53"/>
      <c r="B63" s="53" t="s">
        <v>99</v>
      </c>
      <c r="C63" s="31">
        <v>0</v>
      </c>
      <c r="D63" s="31">
        <v>0</v>
      </c>
    </row>
    <row r="64" spans="1:4" ht="15">
      <c r="A64" s="53"/>
      <c r="B64" s="53" t="s">
        <v>100</v>
      </c>
      <c r="C64" s="34">
        <f>+C61+C63</f>
        <v>-3335.17</v>
      </c>
      <c r="D64" s="34">
        <f>+D61+D63</f>
        <v>-5865</v>
      </c>
    </row>
    <row r="65" spans="1:4" ht="15">
      <c r="A65" s="42"/>
      <c r="B65" s="42"/>
      <c r="C65" s="42"/>
      <c r="D65" s="42"/>
    </row>
    <row r="66" spans="1:4" ht="15">
      <c r="A66" s="42"/>
      <c r="B66" s="42"/>
      <c r="C66" s="42"/>
      <c r="D66" s="42"/>
    </row>
    <row r="67" spans="1:4" ht="15">
      <c r="A67" s="42"/>
      <c r="B67" s="42"/>
      <c r="C67" s="42"/>
      <c r="D67" s="42"/>
    </row>
    <row r="68" spans="1:4" ht="15">
      <c r="A68" s="42"/>
      <c r="B68" s="42"/>
      <c r="C68" s="42"/>
      <c r="D68" s="42"/>
    </row>
    <row r="69" spans="1:4" ht="15">
      <c r="A69" s="42"/>
      <c r="B69" s="42"/>
      <c r="C69" s="42"/>
      <c r="D69" s="42"/>
    </row>
    <row r="70" spans="1:4" ht="15">
      <c r="A70" s="42"/>
      <c r="B70" s="42"/>
      <c r="C70" s="42"/>
      <c r="D70" s="42"/>
    </row>
    <row r="71" spans="1:4" ht="15">
      <c r="A71" s="42"/>
      <c r="B71" s="42"/>
      <c r="C71" s="42"/>
      <c r="D71" s="42"/>
    </row>
    <row r="72" spans="1:4" ht="15">
      <c r="A72" s="42"/>
      <c r="B72" s="42"/>
      <c r="C72" s="42"/>
      <c r="D72" s="42"/>
    </row>
    <row r="73" spans="1:4" ht="15">
      <c r="A73" s="42"/>
      <c r="B73" s="42"/>
      <c r="C73" s="42"/>
      <c r="D73" s="42"/>
    </row>
    <row r="74" spans="1:4" ht="15">
      <c r="A74" s="42"/>
      <c r="B74" s="42"/>
      <c r="C74" s="42"/>
      <c r="D74" s="42"/>
    </row>
    <row r="75" spans="1:4" ht="15">
      <c r="A75" s="42"/>
      <c r="B75" s="42"/>
      <c r="C75" s="42"/>
      <c r="D75" s="42"/>
    </row>
    <row r="76" spans="1:4" ht="15">
      <c r="A76" s="42"/>
      <c r="B76" s="42"/>
      <c r="C76" s="42"/>
      <c r="D76" s="42"/>
    </row>
    <row r="77" spans="1:4" ht="15">
      <c r="A77" s="42"/>
      <c r="B77" s="42"/>
      <c r="C77" s="42"/>
      <c r="D77" s="42"/>
    </row>
    <row r="78" spans="1:4" ht="15">
      <c r="A78" s="42"/>
      <c r="B78" s="42"/>
      <c r="C78" s="42"/>
      <c r="D78" s="42"/>
    </row>
    <row r="79" spans="1:4" ht="15">
      <c r="A79" s="42"/>
      <c r="B79" s="42"/>
      <c r="C79" s="42"/>
      <c r="D79" s="42"/>
    </row>
    <row r="80" spans="1:4" ht="15">
      <c r="A80" s="42"/>
      <c r="B80" s="42"/>
      <c r="C80" s="42"/>
      <c r="D80" s="42"/>
    </row>
    <row r="81" spans="1:4" ht="15">
      <c r="A81" s="42"/>
      <c r="B81" s="42"/>
      <c r="C81" s="42"/>
      <c r="D81" s="42"/>
    </row>
    <row r="82" spans="1:4" ht="15">
      <c r="A82" s="42"/>
      <c r="B82" s="42"/>
      <c r="C82" s="42"/>
      <c r="D82" s="42"/>
    </row>
    <row r="83" spans="1:4" ht="15">
      <c r="A83" s="42"/>
      <c r="B83" s="42"/>
      <c r="C83" s="42"/>
      <c r="D83" s="42"/>
    </row>
    <row r="84" spans="1:4" ht="15">
      <c r="A84" s="42"/>
      <c r="B84" s="42"/>
      <c r="C84" s="42"/>
      <c r="D84" s="42"/>
    </row>
    <row r="85" spans="1:4" ht="15">
      <c r="A85" s="42"/>
      <c r="B85" s="42"/>
      <c r="C85" s="42"/>
      <c r="D85" s="42"/>
    </row>
    <row r="86" spans="1:4" ht="15">
      <c r="A86" s="42"/>
      <c r="B86" s="42"/>
      <c r="C86" s="42"/>
      <c r="D86" s="42"/>
    </row>
    <row r="87" spans="1:4" ht="15">
      <c r="A87" s="42"/>
      <c r="B87" s="42"/>
      <c r="C87" s="42"/>
      <c r="D87" s="42"/>
    </row>
    <row r="88" spans="1:4" ht="15">
      <c r="A88" s="42"/>
      <c r="B88" s="42"/>
      <c r="C88" s="42"/>
      <c r="D88" s="42"/>
    </row>
    <row r="89" spans="1:4" ht="15">
      <c r="A89" s="42"/>
      <c r="B89" s="42"/>
      <c r="C89" s="42"/>
      <c r="D89" s="42"/>
    </row>
    <row r="90" spans="1:4" ht="15">
      <c r="A90" s="42"/>
      <c r="B90" s="42"/>
      <c r="C90" s="42"/>
      <c r="D90" s="42"/>
    </row>
    <row r="91" spans="1:4" ht="15">
      <c r="A91" s="42"/>
      <c r="B91" s="42"/>
      <c r="C91" s="42"/>
      <c r="D91" s="42"/>
    </row>
    <row r="92" spans="1:4" ht="15">
      <c r="A92" s="42"/>
      <c r="B92" s="42"/>
      <c r="C92" s="42"/>
      <c r="D92" s="42"/>
    </row>
    <row r="93" spans="1:4" ht="15">
      <c r="A93" s="42"/>
      <c r="B93" s="42"/>
      <c r="C93" s="42"/>
      <c r="D93" s="42"/>
    </row>
    <row r="94" spans="1:4" ht="15">
      <c r="A94" s="42"/>
      <c r="B94" s="42"/>
      <c r="C94" s="42"/>
      <c r="D94" s="42"/>
    </row>
    <row r="95" spans="1:4" ht="15">
      <c r="A95" s="42"/>
      <c r="B95" s="42"/>
      <c r="C95" s="42"/>
      <c r="D95" s="42"/>
    </row>
    <row r="96" spans="1:4" ht="15">
      <c r="A96" s="42"/>
      <c r="B96" s="42"/>
      <c r="C96" s="42"/>
      <c r="D96" s="42"/>
    </row>
    <row r="97" spans="1:4" ht="15">
      <c r="A97" s="42"/>
      <c r="B97" s="42"/>
      <c r="C97" s="42"/>
      <c r="D97" s="42"/>
    </row>
    <row r="98" spans="1:4" ht="15">
      <c r="A98" s="42"/>
      <c r="B98" s="42"/>
      <c r="C98" s="42"/>
      <c r="D98" s="42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PageLayoutView="0" workbookViewId="0" topLeftCell="A46">
      <selection activeCell="D71" sqref="D71"/>
    </sheetView>
  </sheetViews>
  <sheetFormatPr defaultColWidth="11.421875" defaultRowHeight="15"/>
  <cols>
    <col min="1" max="1" width="48.8515625" style="0" customWidth="1"/>
    <col min="2" max="2" width="79.28125" style="0" customWidth="1"/>
    <col min="3" max="3" width="25.7109375" style="0" customWidth="1"/>
    <col min="4" max="4" width="24.7109375" style="0" customWidth="1"/>
    <col min="5" max="5" width="18.7109375" style="0" customWidth="1"/>
    <col min="6" max="6" width="15.28125" style="0" customWidth="1"/>
  </cols>
  <sheetData>
    <row r="1" spans="1:4" ht="19.5" customHeight="1" thickBot="1">
      <c r="A1" s="77" t="s">
        <v>2</v>
      </c>
      <c r="B1" s="77"/>
      <c r="C1" s="77"/>
      <c r="D1" s="77"/>
    </row>
    <row r="2" spans="1:6" ht="20.25" thickBot="1">
      <c r="A2" s="15"/>
      <c r="B2" s="16" t="s">
        <v>5</v>
      </c>
      <c r="C2" s="19">
        <f>+'[4]D1'!C3</f>
        <v>43252</v>
      </c>
      <c r="D2" s="19">
        <f>+'[4]D1'!D3</f>
        <v>43070</v>
      </c>
      <c r="F2" s="44"/>
    </row>
    <row r="3" spans="1:4" ht="15.75" thickBot="1">
      <c r="A3" s="15"/>
      <c r="B3" s="15" t="s">
        <v>6</v>
      </c>
      <c r="C3" s="20">
        <f>C58</f>
        <v>3534887.4600000004</v>
      </c>
      <c r="D3" s="20">
        <f>D58</f>
        <v>-113724.15999999898</v>
      </c>
    </row>
    <row r="4" spans="1:6" ht="15.75" thickBot="1">
      <c r="A4" s="13" t="s">
        <v>7</v>
      </c>
      <c r="B4" s="13" t="s">
        <v>8</v>
      </c>
      <c r="C4" s="21">
        <v>2639064.33</v>
      </c>
      <c r="D4" s="21">
        <v>5181388.99</v>
      </c>
      <c r="F4" s="45"/>
    </row>
    <row r="5" spans="1:6" ht="15.75" thickBot="1">
      <c r="A5" s="13" t="s">
        <v>9</v>
      </c>
      <c r="B5" s="13" t="s">
        <v>10</v>
      </c>
      <c r="C5" s="21"/>
      <c r="D5" s="21"/>
      <c r="F5" s="45"/>
    </row>
    <row r="6" spans="1:6" ht="15.75" thickBot="1">
      <c r="A6" s="13" t="s">
        <v>11</v>
      </c>
      <c r="B6" s="13" t="s">
        <v>12</v>
      </c>
      <c r="C6" s="21"/>
      <c r="D6" s="21"/>
      <c r="F6" s="45"/>
    </row>
    <row r="7" spans="1:6" ht="15.75" thickBot="1">
      <c r="A7" s="13" t="s">
        <v>13</v>
      </c>
      <c r="B7" s="13" t="s">
        <v>14</v>
      </c>
      <c r="C7" s="21">
        <f>SUM(C8:C11)</f>
        <v>0</v>
      </c>
      <c r="D7" s="21">
        <f>SUM(D8:D11)</f>
        <v>0</v>
      </c>
      <c r="F7" s="45"/>
    </row>
    <row r="8" spans="1:6" ht="15.75" thickBot="1">
      <c r="A8" s="13" t="s">
        <v>15</v>
      </c>
      <c r="B8" s="13" t="s">
        <v>16</v>
      </c>
      <c r="C8" s="21"/>
      <c r="D8" s="21"/>
      <c r="F8" s="45"/>
    </row>
    <row r="9" spans="1:6" ht="23.25" thickBot="1">
      <c r="A9" s="13" t="s">
        <v>17</v>
      </c>
      <c r="B9" s="13" t="s">
        <v>18</v>
      </c>
      <c r="C9" s="21"/>
      <c r="D9" s="21"/>
      <c r="F9" s="45"/>
    </row>
    <row r="10" spans="1:6" ht="15.75" thickBot="1">
      <c r="A10" s="13" t="s">
        <v>19</v>
      </c>
      <c r="B10" s="13" t="s">
        <v>20</v>
      </c>
      <c r="C10" s="21"/>
      <c r="D10" s="21"/>
      <c r="F10" s="45"/>
    </row>
    <row r="11" spans="1:6" ht="15.75" thickBot="1">
      <c r="A11" s="13" t="s">
        <v>21</v>
      </c>
      <c r="B11" s="13" t="s">
        <v>22</v>
      </c>
      <c r="C11" s="21"/>
      <c r="D11" s="21"/>
      <c r="F11" s="45"/>
    </row>
    <row r="12" spans="1:6" ht="15.75" thickBot="1">
      <c r="A12" s="13" t="s">
        <v>13</v>
      </c>
      <c r="B12" s="13" t="s">
        <v>23</v>
      </c>
      <c r="C12" s="21">
        <f>SUM(C13:C14)</f>
        <v>803.58</v>
      </c>
      <c r="D12" s="21">
        <f>SUM(D13:D14)</f>
        <v>14957</v>
      </c>
      <c r="F12" s="45"/>
    </row>
    <row r="13" spans="1:6" ht="15.75" thickBot="1">
      <c r="A13" s="13" t="s">
        <v>24</v>
      </c>
      <c r="B13" s="13" t="s">
        <v>25</v>
      </c>
      <c r="C13" s="21">
        <v>803.58</v>
      </c>
      <c r="D13" s="21">
        <v>14957</v>
      </c>
      <c r="F13" s="45"/>
    </row>
    <row r="14" spans="1:6" ht="15.75" thickBot="1">
      <c r="A14" s="13" t="s">
        <v>26</v>
      </c>
      <c r="B14" s="13" t="s">
        <v>27</v>
      </c>
      <c r="C14" s="21"/>
      <c r="D14" s="21"/>
      <c r="F14" s="45"/>
    </row>
    <row r="15" spans="1:6" ht="15.75" thickBot="1">
      <c r="A15" s="13" t="s">
        <v>13</v>
      </c>
      <c r="B15" s="13" t="s">
        <v>28</v>
      </c>
      <c r="C15" s="21">
        <f>SUM(C16:C18)</f>
        <v>-168937.76</v>
      </c>
      <c r="D15" s="21">
        <f>SUM(D16:D18)</f>
        <v>-23623.24</v>
      </c>
      <c r="F15" s="45"/>
    </row>
    <row r="16" spans="1:6" ht="15.75" thickBot="1">
      <c r="A16" s="13" t="s">
        <v>29</v>
      </c>
      <c r="B16" s="13" t="s">
        <v>30</v>
      </c>
      <c r="C16" s="21">
        <v>-153272.72</v>
      </c>
      <c r="D16" s="21">
        <v>-21795.65</v>
      </c>
      <c r="F16" s="45"/>
    </row>
    <row r="17" spans="1:6" ht="15.75" thickBot="1">
      <c r="A17" s="13" t="s">
        <v>31</v>
      </c>
      <c r="B17" s="13" t="s">
        <v>32</v>
      </c>
      <c r="C17" s="21">
        <v>-15665.04</v>
      </c>
      <c r="D17" s="21">
        <v>-1827.59</v>
      </c>
      <c r="F17" s="45"/>
    </row>
    <row r="18" spans="1:6" ht="15.75" thickBot="1">
      <c r="A18" s="13" t="s">
        <v>33</v>
      </c>
      <c r="B18" s="13" t="s">
        <v>34</v>
      </c>
      <c r="C18" s="21"/>
      <c r="D18" s="21"/>
      <c r="F18" s="45"/>
    </row>
    <row r="19" spans="1:6" ht="15.75" thickBot="1">
      <c r="A19" s="13" t="s">
        <v>13</v>
      </c>
      <c r="B19" s="13" t="s">
        <v>35</v>
      </c>
      <c r="C19" s="21">
        <f>SUM(C20:C23)</f>
        <v>-11173.47</v>
      </c>
      <c r="D19" s="21">
        <f>SUM(D20:D23)</f>
        <v>-124222.02</v>
      </c>
      <c r="F19" s="45"/>
    </row>
    <row r="20" spans="1:6" ht="23.25" thickBot="1">
      <c r="A20" s="13" t="s">
        <v>36</v>
      </c>
      <c r="B20" s="13" t="s">
        <v>37</v>
      </c>
      <c r="C20" s="21">
        <v>-11173.47</v>
      </c>
      <c r="D20" s="21">
        <v>-124222.02</v>
      </c>
      <c r="F20" s="45"/>
    </row>
    <row r="21" spans="1:6" ht="15.75" thickBot="1">
      <c r="A21" s="13" t="s">
        <v>38</v>
      </c>
      <c r="B21" s="13" t="s">
        <v>39</v>
      </c>
      <c r="C21" s="21"/>
      <c r="D21" s="21"/>
      <c r="F21" s="45"/>
    </row>
    <row r="22" spans="1:6" ht="15.75" thickBot="1">
      <c r="A22" s="13" t="s">
        <v>40</v>
      </c>
      <c r="B22" s="13" t="s">
        <v>41</v>
      </c>
      <c r="C22" s="21"/>
      <c r="D22" s="21"/>
      <c r="F22" s="45"/>
    </row>
    <row r="23" spans="1:6" ht="15.75" thickBot="1">
      <c r="A23" s="13" t="s">
        <v>42</v>
      </c>
      <c r="B23" s="13" t="s">
        <v>43</v>
      </c>
      <c r="C23" s="21"/>
      <c r="D23" s="21"/>
      <c r="F23" s="45"/>
    </row>
    <row r="24" spans="1:6" ht="15.75" thickBot="1">
      <c r="A24" s="13" t="s">
        <v>13</v>
      </c>
      <c r="B24" s="13" t="s">
        <v>44</v>
      </c>
      <c r="C24" s="21">
        <f>SUM(C25:C27)</f>
        <v>0</v>
      </c>
      <c r="D24" s="21">
        <f>SUM(D25:D27)</f>
        <v>0</v>
      </c>
      <c r="F24" s="45"/>
    </row>
    <row r="25" spans="1:6" ht="15.75" thickBot="1">
      <c r="A25" s="13" t="s">
        <v>45</v>
      </c>
      <c r="B25" s="13" t="s">
        <v>46</v>
      </c>
      <c r="C25" s="21"/>
      <c r="D25" s="21"/>
      <c r="F25" s="45"/>
    </row>
    <row r="26" spans="1:6" ht="15.75" thickBot="1">
      <c r="A26" s="13" t="s">
        <v>47</v>
      </c>
      <c r="B26" s="13" t="s">
        <v>48</v>
      </c>
      <c r="C26" s="21"/>
      <c r="D26" s="21"/>
      <c r="F26" s="45"/>
    </row>
    <row r="27" spans="1:6" ht="15.75" thickBot="1">
      <c r="A27" s="13" t="s">
        <v>49</v>
      </c>
      <c r="B27" s="13" t="s">
        <v>50</v>
      </c>
      <c r="C27" s="21"/>
      <c r="D27" s="21"/>
      <c r="F27" s="44"/>
    </row>
    <row r="28" spans="1:6" ht="15.75" thickBot="1">
      <c r="A28" s="13" t="s">
        <v>13</v>
      </c>
      <c r="B28" s="13" t="s">
        <v>51</v>
      </c>
      <c r="C28" s="21"/>
      <c r="D28" s="21"/>
      <c r="F28" s="44"/>
    </row>
    <row r="29" spans="1:6" ht="15.75" thickBot="1">
      <c r="A29" s="13" t="s">
        <v>52</v>
      </c>
      <c r="B29" s="13" t="s">
        <v>53</v>
      </c>
      <c r="C29" s="21"/>
      <c r="D29" s="21"/>
      <c r="F29" s="45"/>
    </row>
    <row r="30" spans="1:6" ht="15.75" thickBot="1">
      <c r="A30" s="13" t="s">
        <v>13</v>
      </c>
      <c r="B30" s="13" t="s">
        <v>54</v>
      </c>
      <c r="C30" s="21">
        <f>C31+C35</f>
        <v>0</v>
      </c>
      <c r="D30" s="21">
        <f>D31+D35</f>
        <v>0</v>
      </c>
      <c r="F30" s="45"/>
    </row>
    <row r="31" spans="1:6" ht="15.75" thickBot="1">
      <c r="A31" s="13" t="s">
        <v>13</v>
      </c>
      <c r="B31" s="13" t="s">
        <v>55</v>
      </c>
      <c r="C31" s="21">
        <f>SUM(C32:C34)</f>
        <v>0</v>
      </c>
      <c r="D31" s="21">
        <f>SUM(D32:D34)</f>
        <v>0</v>
      </c>
      <c r="F31" s="45"/>
    </row>
    <row r="32" spans="1:6" ht="15.75" thickBot="1">
      <c r="A32" s="13" t="s">
        <v>56</v>
      </c>
      <c r="B32" s="13" t="s">
        <v>57</v>
      </c>
      <c r="C32" s="21"/>
      <c r="D32" s="21"/>
      <c r="F32" s="45"/>
    </row>
    <row r="33" spans="1:6" ht="15.75" thickBot="1">
      <c r="A33" s="13" t="s">
        <v>58</v>
      </c>
      <c r="B33" s="13" t="s">
        <v>59</v>
      </c>
      <c r="C33" s="21"/>
      <c r="D33" s="21"/>
      <c r="F33" s="45"/>
    </row>
    <row r="34" spans="1:6" ht="15.75" thickBot="1">
      <c r="A34" s="13" t="s">
        <v>60</v>
      </c>
      <c r="B34" s="13" t="s">
        <v>61</v>
      </c>
      <c r="C34" s="21"/>
      <c r="D34" s="21"/>
      <c r="F34" s="45"/>
    </row>
    <row r="35" spans="1:6" ht="15.75" thickBot="1">
      <c r="A35" s="13" t="s">
        <v>13</v>
      </c>
      <c r="B35" s="13" t="s">
        <v>62</v>
      </c>
      <c r="C35" s="21">
        <f>SUM(C36:C38)</f>
        <v>0</v>
      </c>
      <c r="D35" s="21">
        <f>SUM(D36:D38)</f>
        <v>0</v>
      </c>
      <c r="F35" s="45"/>
    </row>
    <row r="36" spans="1:6" ht="15.75" thickBot="1">
      <c r="A36" s="13" t="s">
        <v>63</v>
      </c>
      <c r="B36" s="13" t="s">
        <v>57</v>
      </c>
      <c r="C36" s="21"/>
      <c r="D36" s="21"/>
      <c r="F36" s="45"/>
    </row>
    <row r="37" spans="1:6" ht="15.75" thickBot="1">
      <c r="A37" s="13" t="s">
        <v>64</v>
      </c>
      <c r="B37" s="13" t="s">
        <v>59</v>
      </c>
      <c r="C37" s="21"/>
      <c r="D37" s="21"/>
      <c r="F37" s="45"/>
    </row>
    <row r="38" spans="1:6" ht="15.75" thickBot="1">
      <c r="A38" s="13" t="s">
        <v>65</v>
      </c>
      <c r="B38" s="13" t="s">
        <v>61</v>
      </c>
      <c r="C38" s="21"/>
      <c r="D38" s="21"/>
      <c r="F38" s="45"/>
    </row>
    <row r="39" spans="1:4" ht="15.75" thickBot="1">
      <c r="A39" s="13" t="s">
        <v>66</v>
      </c>
      <c r="B39" s="13" t="s">
        <v>67</v>
      </c>
      <c r="C39" s="21"/>
      <c r="D39" s="21"/>
    </row>
    <row r="40" spans="1:4" ht="15.75" thickBot="1">
      <c r="A40" s="13" t="s">
        <v>66</v>
      </c>
      <c r="B40" s="13" t="s">
        <v>68</v>
      </c>
      <c r="C40" s="21">
        <f>SUM(C41:C42)</f>
        <v>0</v>
      </c>
      <c r="D40" s="21">
        <f>SUM(D41:D42)</f>
        <v>0</v>
      </c>
    </row>
    <row r="41" spans="1:4" ht="15.75" thickBot="1">
      <c r="A41" s="13" t="s">
        <v>69</v>
      </c>
      <c r="B41" s="13" t="s">
        <v>70</v>
      </c>
      <c r="C41" s="21"/>
      <c r="D41" s="21"/>
    </row>
    <row r="42" spans="1:4" ht="15.75" thickBot="1">
      <c r="A42" s="13" t="s">
        <v>71</v>
      </c>
      <c r="B42" s="13" t="s">
        <v>72</v>
      </c>
      <c r="C42" s="21"/>
      <c r="D42" s="21"/>
    </row>
    <row r="43" spans="1:4" ht="15.75" thickBot="1">
      <c r="A43" s="11" t="s">
        <v>13</v>
      </c>
      <c r="B43" s="11" t="s">
        <v>73</v>
      </c>
      <c r="C43" s="22">
        <f>C4+C5+C6+C7+C12+C15+C19+C24+C28+C29+C30+C39+C40</f>
        <v>2459756.68</v>
      </c>
      <c r="D43" s="22">
        <f>D4+D5+D6+D7+D12+D15+D19+D24+D28+D29+D30+D39+D40</f>
        <v>5048500.73</v>
      </c>
    </row>
    <row r="44" spans="1:4" ht="15.75" thickBot="1">
      <c r="A44" s="13" t="s">
        <v>13</v>
      </c>
      <c r="B44" s="13" t="s">
        <v>74</v>
      </c>
      <c r="C44" s="21">
        <f>SUM(C45:C46)</f>
        <v>1470639.7999999998</v>
      </c>
      <c r="D44" s="21">
        <f>SUM(D45:D46)</f>
        <v>1240233.72</v>
      </c>
    </row>
    <row r="45" spans="1:4" ht="15.75" thickBot="1">
      <c r="A45" s="13" t="s">
        <v>75</v>
      </c>
      <c r="B45" s="13" t="s">
        <v>76</v>
      </c>
      <c r="C45" s="21">
        <v>68622.91</v>
      </c>
      <c r="D45" s="21">
        <v>75664.42</v>
      </c>
    </row>
    <row r="46" spans="1:4" ht="15.75" thickBot="1">
      <c r="A46" s="13" t="s">
        <v>77</v>
      </c>
      <c r="B46" s="13" t="s">
        <v>78</v>
      </c>
      <c r="C46" s="21">
        <f>1401765.89+251</f>
        <v>1402016.89</v>
      </c>
      <c r="D46" s="21">
        <f>1159432.99+5136.31</f>
        <v>1164569.3</v>
      </c>
    </row>
    <row r="47" spans="1:5" ht="15.75" thickBot="1">
      <c r="A47" s="13" t="s">
        <v>13</v>
      </c>
      <c r="B47" s="13" t="s">
        <v>79</v>
      </c>
      <c r="C47" s="21">
        <f>SUM(C48:C50)</f>
        <v>0</v>
      </c>
      <c r="D47" s="21">
        <f>SUM(D48:D50)</f>
        <v>-1482434.15</v>
      </c>
      <c r="E47" s="18"/>
    </row>
    <row r="48" spans="1:4" ht="23.25" thickBot="1">
      <c r="A48" s="13" t="s">
        <v>80</v>
      </c>
      <c r="B48" s="13" t="s">
        <v>81</v>
      </c>
      <c r="C48" s="21"/>
      <c r="D48" s="21"/>
    </row>
    <row r="49" spans="1:4" ht="34.5" thickBot="1">
      <c r="A49" s="13" t="s">
        <v>82</v>
      </c>
      <c r="B49" s="13" t="s">
        <v>83</v>
      </c>
      <c r="C49" s="21">
        <v>0</v>
      </c>
      <c r="D49" s="21">
        <v>-1482434.15</v>
      </c>
    </row>
    <row r="50" spans="1:4" ht="15.75" thickBot="1">
      <c r="A50" s="13" t="s">
        <v>84</v>
      </c>
      <c r="B50" s="13" t="s">
        <v>85</v>
      </c>
      <c r="C50" s="21"/>
      <c r="D50" s="21"/>
    </row>
    <row r="51" spans="1:4" ht="15.75" thickBot="1">
      <c r="A51" s="13" t="s">
        <v>86</v>
      </c>
      <c r="B51" s="13" t="s">
        <v>87</v>
      </c>
      <c r="C51" s="21"/>
      <c r="D51" s="21"/>
    </row>
    <row r="52" spans="1:4" ht="15.75" thickBot="1">
      <c r="A52" s="13" t="s">
        <v>88</v>
      </c>
      <c r="B52" s="13" t="s">
        <v>89</v>
      </c>
      <c r="C52" s="21">
        <v>999813.8</v>
      </c>
      <c r="D52" s="21">
        <v>-4064193.04</v>
      </c>
    </row>
    <row r="53" spans="1:4" ht="15.75" thickBot="1">
      <c r="A53" s="13" t="s">
        <v>90</v>
      </c>
      <c r="B53" s="13" t="s">
        <v>91</v>
      </c>
      <c r="C53" s="21">
        <v>-239901.3</v>
      </c>
      <c r="D53" s="21">
        <v>-685836.18</v>
      </c>
    </row>
    <row r="54" spans="1:4" ht="15.75" thickBot="1">
      <c r="A54" s="13" t="s">
        <v>13</v>
      </c>
      <c r="B54" s="13" t="s">
        <v>92</v>
      </c>
      <c r="C54" s="21"/>
      <c r="D54" s="21"/>
    </row>
    <row r="55" spans="1:4" ht="15.75" thickBot="1">
      <c r="A55" s="11" t="s">
        <v>13</v>
      </c>
      <c r="B55" s="11" t="s">
        <v>93</v>
      </c>
      <c r="C55" s="22">
        <f>C44+C47+C51+C52+C53+C54</f>
        <v>2230552.3</v>
      </c>
      <c r="D55" s="22">
        <f>D44+D47+D51+D52+D53+D54</f>
        <v>-4992229.649999999</v>
      </c>
    </row>
    <row r="56" spans="1:4" ht="15.75" thickBot="1">
      <c r="A56" s="11" t="s">
        <v>13</v>
      </c>
      <c r="B56" s="11" t="s">
        <v>94</v>
      </c>
      <c r="C56" s="22">
        <f>C43+C55</f>
        <v>4690308.98</v>
      </c>
      <c r="D56" s="22">
        <f>D43+D55</f>
        <v>56271.080000001006</v>
      </c>
    </row>
    <row r="57" spans="1:4" ht="15.75" thickBot="1">
      <c r="A57" s="13" t="s">
        <v>95</v>
      </c>
      <c r="B57" s="13" t="s">
        <v>96</v>
      </c>
      <c r="C57" s="21">
        <v>-1155421.52</v>
      </c>
      <c r="D57" s="21">
        <v>-169995.24</v>
      </c>
    </row>
    <row r="58" spans="1:4" ht="23.25" thickBot="1">
      <c r="A58" s="11" t="s">
        <v>13</v>
      </c>
      <c r="B58" s="11" t="s">
        <v>97</v>
      </c>
      <c r="C58" s="22">
        <f>C56+C57</f>
        <v>3534887.4600000004</v>
      </c>
      <c r="D58" s="22">
        <f>D56+D57</f>
        <v>-113724.15999999898</v>
      </c>
    </row>
    <row r="59" spans="1:4" ht="15.75" thickBot="1">
      <c r="A59" s="15"/>
      <c r="B59" s="15" t="s">
        <v>98</v>
      </c>
      <c r="C59" s="20">
        <f>C60</f>
        <v>0</v>
      </c>
      <c r="D59" s="20">
        <f>D60</f>
        <v>0</v>
      </c>
    </row>
    <row r="60" spans="1:4" ht="23.25" thickBot="1">
      <c r="A60" s="13" t="s">
        <v>13</v>
      </c>
      <c r="B60" s="13" t="s">
        <v>99</v>
      </c>
      <c r="C60" s="21"/>
      <c r="D60" s="21"/>
    </row>
    <row r="61" spans="1:4" ht="15.75" thickBot="1">
      <c r="A61" s="13" t="s">
        <v>13</v>
      </c>
      <c r="B61" s="13" t="s">
        <v>100</v>
      </c>
      <c r="C61" s="21">
        <f>C58+C60</f>
        <v>3534887.4600000004</v>
      </c>
      <c r="D61" s="21">
        <f>D58+D60</f>
        <v>-113724.15999999898</v>
      </c>
    </row>
    <row r="63" spans="3:4" ht="15">
      <c r="C63" s="23"/>
      <c r="D63" s="23"/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A1" sqref="A1:D6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77" t="s">
        <v>2</v>
      </c>
      <c r="B1" s="77"/>
      <c r="C1" s="77"/>
      <c r="D1" s="77"/>
    </row>
    <row r="2" spans="1:4" ht="20.25" thickBot="1">
      <c r="A2" s="15"/>
      <c r="B2" s="16" t="s">
        <v>5</v>
      </c>
      <c r="C2" s="15" t="s">
        <v>3</v>
      </c>
      <c r="D2" s="15" t="s">
        <v>4</v>
      </c>
    </row>
    <row r="3" spans="1:4" ht="15.75" thickBot="1">
      <c r="A3" s="15"/>
      <c r="B3" s="15" t="s">
        <v>6</v>
      </c>
      <c r="C3" s="17">
        <v>-1.734723475976807E-18</v>
      </c>
      <c r="D3" s="17">
        <v>0</v>
      </c>
    </row>
    <row r="4" spans="1:4" ht="23.25" thickBot="1">
      <c r="A4" s="13" t="s">
        <v>7</v>
      </c>
      <c r="B4" s="13" t="s">
        <v>8</v>
      </c>
      <c r="C4" s="14"/>
      <c r="D4" s="14"/>
    </row>
    <row r="5" spans="1:4" ht="15.75" thickBot="1">
      <c r="A5" s="13" t="s">
        <v>9</v>
      </c>
      <c r="B5" s="13" t="s">
        <v>10</v>
      </c>
      <c r="C5" s="14"/>
      <c r="D5" s="14"/>
    </row>
    <row r="6" spans="1:4" ht="15.75" thickBot="1">
      <c r="A6" s="13" t="s">
        <v>11</v>
      </c>
      <c r="B6" s="13" t="s">
        <v>12</v>
      </c>
      <c r="C6" s="14"/>
      <c r="D6" s="14"/>
    </row>
    <row r="7" spans="1:4" ht="15.75" thickBot="1">
      <c r="A7" s="13" t="s">
        <v>13</v>
      </c>
      <c r="B7" s="13" t="s">
        <v>14</v>
      </c>
      <c r="C7" s="14">
        <v>0</v>
      </c>
      <c r="D7" s="14">
        <v>0</v>
      </c>
    </row>
    <row r="8" spans="1:4" ht="15.75" thickBot="1">
      <c r="A8" s="13" t="s">
        <v>15</v>
      </c>
      <c r="B8" s="13" t="s">
        <v>16</v>
      </c>
      <c r="C8" s="14"/>
      <c r="D8" s="14"/>
    </row>
    <row r="9" spans="1:4" ht="34.5" thickBot="1">
      <c r="A9" s="13" t="s">
        <v>17</v>
      </c>
      <c r="B9" s="13" t="s">
        <v>18</v>
      </c>
      <c r="C9" s="14"/>
      <c r="D9" s="14"/>
    </row>
    <row r="10" spans="1:4" ht="15.75" thickBot="1">
      <c r="A10" s="13" t="s">
        <v>19</v>
      </c>
      <c r="B10" s="13" t="s">
        <v>20</v>
      </c>
      <c r="C10" s="14"/>
      <c r="D10" s="14"/>
    </row>
    <row r="11" spans="1:4" ht="23.25" thickBot="1">
      <c r="A11" s="13" t="s">
        <v>21</v>
      </c>
      <c r="B11" s="13" t="s">
        <v>22</v>
      </c>
      <c r="C11" s="14"/>
      <c r="D11" s="14"/>
    </row>
    <row r="12" spans="1:4" ht="15.75" thickBot="1">
      <c r="A12" s="13" t="s">
        <v>13</v>
      </c>
      <c r="B12" s="13" t="s">
        <v>23</v>
      </c>
      <c r="C12" s="14">
        <v>0.009529999999999999</v>
      </c>
      <c r="D12" s="14">
        <v>1.14931</v>
      </c>
    </row>
    <row r="13" spans="1:4" ht="15.75" thickBot="1">
      <c r="A13" s="13" t="s">
        <v>24</v>
      </c>
      <c r="B13" s="13" t="s">
        <v>25</v>
      </c>
      <c r="C13" s="14">
        <v>0.009529999999999999</v>
      </c>
      <c r="D13" s="14">
        <v>1.14931</v>
      </c>
    </row>
    <row r="14" spans="1:4" ht="15.75" thickBot="1">
      <c r="A14" s="13" t="s">
        <v>26</v>
      </c>
      <c r="B14" s="13" t="s">
        <v>27</v>
      </c>
      <c r="C14" s="14"/>
      <c r="D14" s="14"/>
    </row>
    <row r="15" spans="1:4" ht="15.75" thickBot="1">
      <c r="A15" s="13" t="s">
        <v>13</v>
      </c>
      <c r="B15" s="13" t="s">
        <v>28</v>
      </c>
      <c r="C15" s="14">
        <v>0</v>
      </c>
      <c r="D15" s="14">
        <v>0</v>
      </c>
    </row>
    <row r="16" spans="1:4" ht="15.75" thickBot="1">
      <c r="A16" s="13" t="s">
        <v>29</v>
      </c>
      <c r="B16" s="13" t="s">
        <v>30</v>
      </c>
      <c r="C16" s="14"/>
      <c r="D16" s="14"/>
    </row>
    <row r="17" spans="1:4" ht="15.75" thickBot="1">
      <c r="A17" s="13" t="s">
        <v>31</v>
      </c>
      <c r="B17" s="13" t="s">
        <v>32</v>
      </c>
      <c r="C17" s="14"/>
      <c r="D17" s="14"/>
    </row>
    <row r="18" spans="1:4" ht="15.75" thickBot="1">
      <c r="A18" s="13" t="s">
        <v>33</v>
      </c>
      <c r="B18" s="13" t="s">
        <v>34</v>
      </c>
      <c r="C18" s="14"/>
      <c r="D18" s="14"/>
    </row>
    <row r="19" spans="1:4" ht="15.75" thickBot="1">
      <c r="A19" s="13" t="s">
        <v>13</v>
      </c>
      <c r="B19" s="13" t="s">
        <v>35</v>
      </c>
      <c r="C19" s="14">
        <v>-0.00953</v>
      </c>
      <c r="D19" s="14">
        <v>-1.14931</v>
      </c>
    </row>
    <row r="20" spans="1:4" ht="34.5" thickBot="1">
      <c r="A20" s="13" t="s">
        <v>36</v>
      </c>
      <c r="B20" s="13" t="s">
        <v>37</v>
      </c>
      <c r="C20" s="14">
        <v>-0.00953</v>
      </c>
      <c r="D20" s="14">
        <v>-1.09893</v>
      </c>
    </row>
    <row r="21" spans="1:4" ht="15.75" thickBot="1">
      <c r="A21" s="13" t="s">
        <v>38</v>
      </c>
      <c r="B21" s="13" t="s">
        <v>39</v>
      </c>
      <c r="C21" s="14">
        <v>0</v>
      </c>
      <c r="D21" s="14">
        <v>-0.05038</v>
      </c>
    </row>
    <row r="22" spans="1:4" ht="15.75" thickBot="1">
      <c r="A22" s="13" t="s">
        <v>40</v>
      </c>
      <c r="B22" s="13" t="s">
        <v>41</v>
      </c>
      <c r="C22" s="14"/>
      <c r="D22" s="14"/>
    </row>
    <row r="23" spans="1:4" ht="15.75" thickBot="1">
      <c r="A23" s="13" t="s">
        <v>42</v>
      </c>
      <c r="B23" s="13" t="s">
        <v>43</v>
      </c>
      <c r="C23" s="14"/>
      <c r="D23" s="14"/>
    </row>
    <row r="24" spans="1:4" ht="15.75" thickBot="1">
      <c r="A24" s="13" t="s">
        <v>13</v>
      </c>
      <c r="B24" s="13" t="s">
        <v>44</v>
      </c>
      <c r="C24" s="14">
        <v>0</v>
      </c>
      <c r="D24" s="14">
        <v>0</v>
      </c>
    </row>
    <row r="25" spans="1:4" ht="15.75" thickBot="1">
      <c r="A25" s="13" t="s">
        <v>45</v>
      </c>
      <c r="B25" s="13" t="s">
        <v>46</v>
      </c>
      <c r="C25" s="14"/>
      <c r="D25" s="14"/>
    </row>
    <row r="26" spans="1:4" ht="15.75" thickBot="1">
      <c r="A26" s="13" t="s">
        <v>47</v>
      </c>
      <c r="B26" s="13" t="s">
        <v>48</v>
      </c>
      <c r="C26" s="14"/>
      <c r="D26" s="14"/>
    </row>
    <row r="27" spans="1:4" ht="15.75" thickBot="1">
      <c r="A27" s="13" t="s">
        <v>49</v>
      </c>
      <c r="B27" s="13" t="s">
        <v>50</v>
      </c>
      <c r="C27" s="14"/>
      <c r="D27" s="14"/>
    </row>
    <row r="28" spans="1:4" ht="15.75" thickBot="1">
      <c r="A28" s="13" t="s">
        <v>13</v>
      </c>
      <c r="B28" s="13" t="s">
        <v>51</v>
      </c>
      <c r="C28" s="14"/>
      <c r="D28" s="14"/>
    </row>
    <row r="29" spans="1:4" ht="15.75" thickBot="1">
      <c r="A29" s="13" t="s">
        <v>52</v>
      </c>
      <c r="B29" s="13" t="s">
        <v>53</v>
      </c>
      <c r="C29" s="14"/>
      <c r="D29" s="14"/>
    </row>
    <row r="30" spans="1:4" ht="15.75" thickBot="1">
      <c r="A30" s="13" t="s">
        <v>13</v>
      </c>
      <c r="B30" s="13" t="s">
        <v>54</v>
      </c>
      <c r="C30" s="14">
        <v>0</v>
      </c>
      <c r="D30" s="14">
        <v>0</v>
      </c>
    </row>
    <row r="31" spans="1:4" ht="15.75" thickBot="1">
      <c r="A31" s="13" t="s">
        <v>13</v>
      </c>
      <c r="B31" s="13" t="s">
        <v>55</v>
      </c>
      <c r="C31" s="14">
        <v>0</v>
      </c>
      <c r="D31" s="14">
        <v>0</v>
      </c>
    </row>
    <row r="32" spans="1:4" ht="15.75" thickBot="1">
      <c r="A32" s="13" t="s">
        <v>56</v>
      </c>
      <c r="B32" s="13" t="s">
        <v>57</v>
      </c>
      <c r="C32" s="14"/>
      <c r="D32" s="14"/>
    </row>
    <row r="33" spans="1:4" ht="15.75" thickBot="1">
      <c r="A33" s="13" t="s">
        <v>58</v>
      </c>
      <c r="B33" s="13" t="s">
        <v>59</v>
      </c>
      <c r="C33" s="14"/>
      <c r="D33" s="14"/>
    </row>
    <row r="34" spans="1:4" ht="15.75" thickBot="1">
      <c r="A34" s="13" t="s">
        <v>60</v>
      </c>
      <c r="B34" s="13" t="s">
        <v>61</v>
      </c>
      <c r="C34" s="14"/>
      <c r="D34" s="14"/>
    </row>
    <row r="35" spans="1:4" ht="15.75" thickBot="1">
      <c r="A35" s="13" t="s">
        <v>13</v>
      </c>
      <c r="B35" s="13" t="s">
        <v>62</v>
      </c>
      <c r="C35" s="14">
        <v>0</v>
      </c>
      <c r="D35" s="14">
        <v>0</v>
      </c>
    </row>
    <row r="36" spans="1:4" ht="15.75" thickBot="1">
      <c r="A36" s="13" t="s">
        <v>63</v>
      </c>
      <c r="B36" s="13" t="s">
        <v>57</v>
      </c>
      <c r="C36" s="14"/>
      <c r="D36" s="14"/>
    </row>
    <row r="37" spans="1:4" ht="15.75" thickBot="1">
      <c r="A37" s="13" t="s">
        <v>64</v>
      </c>
      <c r="B37" s="13" t="s">
        <v>59</v>
      </c>
      <c r="C37" s="14"/>
      <c r="D37" s="14"/>
    </row>
    <row r="38" spans="1:4" ht="15.75" thickBot="1">
      <c r="A38" s="13" t="s">
        <v>65</v>
      </c>
      <c r="B38" s="13" t="s">
        <v>61</v>
      </c>
      <c r="C38" s="14"/>
      <c r="D38" s="14"/>
    </row>
    <row r="39" spans="1:4" ht="15.75" thickBot="1">
      <c r="A39" s="13" t="s">
        <v>66</v>
      </c>
      <c r="B39" s="13" t="s">
        <v>67</v>
      </c>
      <c r="C39" s="14"/>
      <c r="D39" s="14"/>
    </row>
    <row r="40" spans="1:4" ht="15.75" thickBot="1">
      <c r="A40" s="13" t="s">
        <v>66</v>
      </c>
      <c r="B40" s="13" t="s">
        <v>68</v>
      </c>
      <c r="C40" s="14">
        <v>0</v>
      </c>
      <c r="D40" s="14">
        <v>0</v>
      </c>
    </row>
    <row r="41" spans="1:4" ht="15.75" thickBot="1">
      <c r="A41" s="13" t="s">
        <v>69</v>
      </c>
      <c r="B41" s="13" t="s">
        <v>70</v>
      </c>
      <c r="C41" s="14"/>
      <c r="D41" s="14"/>
    </row>
    <row r="42" spans="1:4" ht="15.75" thickBot="1">
      <c r="A42" s="13" t="s">
        <v>71</v>
      </c>
      <c r="B42" s="13" t="s">
        <v>72</v>
      </c>
      <c r="C42" s="14"/>
      <c r="D42" s="14"/>
    </row>
    <row r="43" spans="1:4" ht="15.75" thickBot="1">
      <c r="A43" s="11" t="s">
        <v>13</v>
      </c>
      <c r="B43" s="11" t="s">
        <v>73</v>
      </c>
      <c r="C43" s="12">
        <v>-1.734723475976807E-18</v>
      </c>
      <c r="D43" s="12">
        <v>0</v>
      </c>
    </row>
    <row r="44" spans="1:4" ht="15.75" thickBot="1">
      <c r="A44" s="13" t="s">
        <v>13</v>
      </c>
      <c r="B44" s="13" t="s">
        <v>74</v>
      </c>
      <c r="C44" s="14">
        <v>0</v>
      </c>
      <c r="D44" s="14">
        <v>0</v>
      </c>
    </row>
    <row r="45" spans="1:4" ht="15.75" thickBot="1">
      <c r="A45" s="13" t="s">
        <v>75</v>
      </c>
      <c r="B45" s="13" t="s">
        <v>76</v>
      </c>
      <c r="C45" s="14"/>
      <c r="D45" s="14"/>
    </row>
    <row r="46" spans="1:4" ht="15.75" thickBot="1">
      <c r="A46" s="13" t="s">
        <v>77</v>
      </c>
      <c r="B46" s="13" t="s">
        <v>78</v>
      </c>
      <c r="C46" s="14"/>
      <c r="D46" s="14"/>
    </row>
    <row r="47" spans="1:4" ht="15.75" thickBot="1">
      <c r="A47" s="13" t="s">
        <v>13</v>
      </c>
      <c r="B47" s="13" t="s">
        <v>79</v>
      </c>
      <c r="C47" s="14">
        <v>0</v>
      </c>
      <c r="D47" s="14">
        <v>0</v>
      </c>
    </row>
    <row r="48" spans="1:4" ht="45.75" thickBot="1">
      <c r="A48" s="13" t="s">
        <v>80</v>
      </c>
      <c r="B48" s="13" t="s">
        <v>81</v>
      </c>
      <c r="C48" s="14"/>
      <c r="D48" s="14"/>
    </row>
    <row r="49" spans="1:4" ht="57" thickBot="1">
      <c r="A49" s="13" t="s">
        <v>82</v>
      </c>
      <c r="B49" s="13" t="s">
        <v>83</v>
      </c>
      <c r="C49" s="14"/>
      <c r="D49" s="14"/>
    </row>
    <row r="50" spans="1:4" ht="15.75" thickBot="1">
      <c r="A50" s="13" t="s">
        <v>84</v>
      </c>
      <c r="B50" s="13" t="s">
        <v>85</v>
      </c>
      <c r="C50" s="14"/>
      <c r="D50" s="14"/>
    </row>
    <row r="51" spans="1:4" ht="15.75" thickBot="1">
      <c r="A51" s="13" t="s">
        <v>86</v>
      </c>
      <c r="B51" s="13" t="s">
        <v>87</v>
      </c>
      <c r="C51" s="14"/>
      <c r="D51" s="14"/>
    </row>
    <row r="52" spans="1:4" ht="15.75" thickBot="1">
      <c r="A52" s="13" t="s">
        <v>88</v>
      </c>
      <c r="B52" s="13" t="s">
        <v>89</v>
      </c>
      <c r="C52" s="14"/>
      <c r="D52" s="14"/>
    </row>
    <row r="53" spans="1:4" ht="23.25" thickBot="1">
      <c r="A53" s="13" t="s">
        <v>90</v>
      </c>
      <c r="B53" s="13" t="s">
        <v>91</v>
      </c>
      <c r="C53" s="14"/>
      <c r="D53" s="14"/>
    </row>
    <row r="54" spans="1:4" ht="15.75" thickBot="1">
      <c r="A54" s="13" t="s">
        <v>13</v>
      </c>
      <c r="B54" s="13" t="s">
        <v>92</v>
      </c>
      <c r="C54" s="14"/>
      <c r="D54" s="14"/>
    </row>
    <row r="55" spans="1:4" ht="15.75" thickBot="1">
      <c r="A55" s="11" t="s">
        <v>13</v>
      </c>
      <c r="B55" s="11" t="s">
        <v>93</v>
      </c>
      <c r="C55" s="12">
        <v>0</v>
      </c>
      <c r="D55" s="12">
        <v>0</v>
      </c>
    </row>
    <row r="56" spans="1:4" ht="15.75" thickBot="1">
      <c r="A56" s="11" t="s">
        <v>13</v>
      </c>
      <c r="B56" s="11" t="s">
        <v>94</v>
      </c>
      <c r="C56" s="12">
        <v>-1.734723475976807E-18</v>
      </c>
      <c r="D56" s="12">
        <v>0</v>
      </c>
    </row>
    <row r="57" spans="1:4" ht="15.75" thickBot="1">
      <c r="A57" s="13" t="s">
        <v>95</v>
      </c>
      <c r="B57" s="13" t="s">
        <v>96</v>
      </c>
      <c r="C57" s="14"/>
      <c r="D57" s="14"/>
    </row>
    <row r="58" spans="1:4" ht="23.25" thickBot="1">
      <c r="A58" s="11" t="s">
        <v>13</v>
      </c>
      <c r="B58" s="11" t="s">
        <v>97</v>
      </c>
      <c r="C58" s="12">
        <v>-1.734723475976807E-18</v>
      </c>
      <c r="D58" s="12">
        <v>0</v>
      </c>
    </row>
    <row r="59" spans="1:4" ht="15.75" thickBot="1">
      <c r="A59" s="15"/>
      <c r="B59" s="15" t="s">
        <v>98</v>
      </c>
      <c r="C59" s="17">
        <v>0</v>
      </c>
      <c r="D59" s="17">
        <v>0</v>
      </c>
    </row>
    <row r="60" spans="1:4" ht="15.75" thickBot="1">
      <c r="A60" s="13" t="s">
        <v>13</v>
      </c>
      <c r="B60" s="13" t="s">
        <v>99</v>
      </c>
      <c r="C60" s="14"/>
      <c r="D60" s="14"/>
    </row>
    <row r="61" spans="1:4" ht="15.75" thickBot="1">
      <c r="A61" s="13" t="s">
        <v>13</v>
      </c>
      <c r="B61" s="13" t="s">
        <v>100</v>
      </c>
      <c r="C61" s="14">
        <v>-1.734723475976807E-18</v>
      </c>
      <c r="D61" s="14">
        <v>0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A1" sqref="A1:D6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77" t="s">
        <v>2</v>
      </c>
      <c r="B1" s="77"/>
      <c r="C1" s="77"/>
      <c r="D1" s="77"/>
    </row>
    <row r="2" spans="1:4" ht="20.25" thickBot="1">
      <c r="A2" s="15"/>
      <c r="B2" s="16" t="s">
        <v>5</v>
      </c>
      <c r="C2" s="19">
        <f>'[5]D1'!C3</f>
        <v>43281</v>
      </c>
      <c r="D2" s="19">
        <f>'[5]D1'!D3</f>
        <v>43100</v>
      </c>
    </row>
    <row r="3" spans="1:4" ht="15.75" thickBot="1">
      <c r="A3" s="15"/>
      <c r="B3" s="15" t="s">
        <v>6</v>
      </c>
      <c r="C3" s="17">
        <f>C58</f>
        <v>-1765</v>
      </c>
      <c r="D3" s="17">
        <f>D58</f>
        <v>-1544</v>
      </c>
    </row>
    <row r="4" spans="1:4" ht="23.25" thickBot="1">
      <c r="A4" s="13" t="s">
        <v>7</v>
      </c>
      <c r="B4" s="13" t="s">
        <v>8</v>
      </c>
      <c r="C4" s="14">
        <v>15345</v>
      </c>
      <c r="D4" s="14">
        <v>32962</v>
      </c>
    </row>
    <row r="5" spans="1:4" ht="15.75" thickBot="1">
      <c r="A5" s="13" t="s">
        <v>9</v>
      </c>
      <c r="B5" s="13" t="s">
        <v>10</v>
      </c>
      <c r="C5" s="14"/>
      <c r="D5" s="14"/>
    </row>
    <row r="6" spans="1:4" ht="15.75" thickBot="1">
      <c r="A6" s="13" t="s">
        <v>11</v>
      </c>
      <c r="B6" s="13" t="s">
        <v>12</v>
      </c>
      <c r="C6" s="14">
        <v>3</v>
      </c>
      <c r="D6" s="14">
        <v>22</v>
      </c>
    </row>
    <row r="7" spans="1:4" ht="15.75" thickBot="1">
      <c r="A7" s="13" t="s">
        <v>13</v>
      </c>
      <c r="B7" s="13" t="s">
        <v>14</v>
      </c>
      <c r="C7" s="14">
        <f>SUM(C8:C11)</f>
        <v>-7525</v>
      </c>
      <c r="D7" s="14">
        <f>SUM(D8:D11)</f>
        <v>-16486</v>
      </c>
    </row>
    <row r="8" spans="1:4" ht="15.75" thickBot="1">
      <c r="A8" s="13" t="s">
        <v>15</v>
      </c>
      <c r="B8" s="13" t="s">
        <v>16</v>
      </c>
      <c r="C8" s="14"/>
      <c r="D8" s="14"/>
    </row>
    <row r="9" spans="1:4" ht="34.5" thickBot="1">
      <c r="A9" s="13" t="s">
        <v>17</v>
      </c>
      <c r="B9" s="13" t="s">
        <v>18</v>
      </c>
      <c r="C9" s="14">
        <v>-5871</v>
      </c>
      <c r="D9" s="14">
        <v>-13590</v>
      </c>
    </row>
    <row r="10" spans="1:4" ht="15.75" thickBot="1">
      <c r="A10" s="13" t="s">
        <v>19</v>
      </c>
      <c r="B10" s="13" t="s">
        <v>20</v>
      </c>
      <c r="C10" s="14">
        <v>-1654</v>
      </c>
      <c r="D10" s="14">
        <v>-2896</v>
      </c>
    </row>
    <row r="11" spans="1:4" ht="23.25" thickBot="1">
      <c r="A11" s="13" t="s">
        <v>21</v>
      </c>
      <c r="B11" s="13" t="s">
        <v>22</v>
      </c>
      <c r="C11" s="14"/>
      <c r="D11" s="14"/>
    </row>
    <row r="12" spans="1:4" ht="15.75" thickBot="1">
      <c r="A12" s="13" t="s">
        <v>13</v>
      </c>
      <c r="B12" s="13" t="s">
        <v>23</v>
      </c>
      <c r="C12" s="14">
        <f>SUM(C13:C14)</f>
        <v>1006</v>
      </c>
      <c r="D12" s="14">
        <f>SUM(D13:D14)</f>
        <v>2527</v>
      </c>
    </row>
    <row r="13" spans="1:4" ht="15.75" thickBot="1">
      <c r="A13" s="13" t="s">
        <v>24</v>
      </c>
      <c r="B13" s="13" t="s">
        <v>25</v>
      </c>
      <c r="C13" s="14">
        <v>1006</v>
      </c>
      <c r="D13" s="14">
        <v>1687</v>
      </c>
    </row>
    <row r="14" spans="1:4" ht="15.75" thickBot="1">
      <c r="A14" s="13" t="s">
        <v>26</v>
      </c>
      <c r="B14" s="13" t="s">
        <v>27</v>
      </c>
      <c r="C14" s="14">
        <v>0</v>
      </c>
      <c r="D14" s="14">
        <v>840</v>
      </c>
    </row>
    <row r="15" spans="1:4" ht="15.75" thickBot="1">
      <c r="A15" s="13" t="s">
        <v>13</v>
      </c>
      <c r="B15" s="13" t="s">
        <v>28</v>
      </c>
      <c r="C15" s="14">
        <f>SUM(C16:C18)</f>
        <v>-5448</v>
      </c>
      <c r="D15" s="14">
        <f>SUM(D16:D18)</f>
        <v>-11429</v>
      </c>
    </row>
    <row r="16" spans="1:4" ht="15.75" thickBot="1">
      <c r="A16" s="13" t="s">
        <v>29</v>
      </c>
      <c r="B16" s="13" t="s">
        <v>30</v>
      </c>
      <c r="C16" s="14">
        <v>-4046</v>
      </c>
      <c r="D16" s="14">
        <v>-8644</v>
      </c>
    </row>
    <row r="17" spans="1:4" ht="15.75" thickBot="1">
      <c r="A17" s="13" t="s">
        <v>31</v>
      </c>
      <c r="B17" s="13" t="s">
        <v>32</v>
      </c>
      <c r="C17" s="14">
        <v>-1402</v>
      </c>
      <c r="D17" s="14">
        <v>-2785</v>
      </c>
    </row>
    <row r="18" spans="1:4" ht="15.75" thickBot="1">
      <c r="A18" s="13" t="s">
        <v>33</v>
      </c>
      <c r="B18" s="13" t="s">
        <v>34</v>
      </c>
      <c r="C18" s="14"/>
      <c r="D18" s="14"/>
    </row>
    <row r="19" spans="1:4" ht="15.75" thickBot="1">
      <c r="A19" s="13" t="s">
        <v>13</v>
      </c>
      <c r="B19" s="13" t="s">
        <v>35</v>
      </c>
      <c r="C19" s="14">
        <f>SUM(C20:C23)</f>
        <v>-2523</v>
      </c>
      <c r="D19" s="14">
        <f>SUM(D20:D23)</f>
        <v>-6241</v>
      </c>
    </row>
    <row r="20" spans="1:4" ht="34.5" thickBot="1">
      <c r="A20" s="13" t="s">
        <v>36</v>
      </c>
      <c r="B20" s="13" t="s">
        <v>37</v>
      </c>
      <c r="C20" s="14">
        <v>-2278</v>
      </c>
      <c r="D20" s="14">
        <v>-4885</v>
      </c>
    </row>
    <row r="21" spans="1:4" ht="15.75" thickBot="1">
      <c r="A21" s="13" t="s">
        <v>38</v>
      </c>
      <c r="B21" s="13" t="s">
        <v>39</v>
      </c>
      <c r="C21" s="14">
        <v>-404</v>
      </c>
      <c r="D21" s="14">
        <v>-860</v>
      </c>
    </row>
    <row r="22" spans="1:4" ht="15.75" thickBot="1">
      <c r="A22" s="13" t="s">
        <v>40</v>
      </c>
      <c r="B22" s="13" t="s">
        <v>41</v>
      </c>
      <c r="C22" s="14">
        <v>198</v>
      </c>
      <c r="D22" s="14">
        <v>-460</v>
      </c>
    </row>
    <row r="23" spans="1:4" ht="15.75" thickBot="1">
      <c r="A23" s="13" t="s">
        <v>42</v>
      </c>
      <c r="B23" s="13" t="s">
        <v>43</v>
      </c>
      <c r="C23" s="14">
        <v>-39</v>
      </c>
      <c r="D23" s="14">
        <v>-36</v>
      </c>
    </row>
    <row r="24" spans="1:4" ht="15.75" thickBot="1">
      <c r="A24" s="13" t="s">
        <v>13</v>
      </c>
      <c r="B24" s="13" t="s">
        <v>44</v>
      </c>
      <c r="C24" s="14">
        <f>SUM(C25:C27)</f>
        <v>-1257</v>
      </c>
      <c r="D24" s="14">
        <f>SUM(D25:D27)</f>
        <v>-2405</v>
      </c>
    </row>
    <row r="25" spans="1:4" ht="15.75" thickBot="1">
      <c r="A25" s="13" t="s">
        <v>45</v>
      </c>
      <c r="B25" s="13" t="s">
        <v>46</v>
      </c>
      <c r="C25" s="14">
        <v>-1257</v>
      </c>
      <c r="D25" s="14">
        <v>-2405</v>
      </c>
    </row>
    <row r="26" spans="1:4" ht="15.75" thickBot="1">
      <c r="A26" s="13" t="s">
        <v>47</v>
      </c>
      <c r="B26" s="13" t="s">
        <v>48</v>
      </c>
      <c r="C26" s="14"/>
      <c r="D26" s="14"/>
    </row>
    <row r="27" spans="1:4" ht="15.75" thickBot="1">
      <c r="A27" s="13" t="s">
        <v>49</v>
      </c>
      <c r="B27" s="13" t="s">
        <v>50</v>
      </c>
      <c r="C27" s="14"/>
      <c r="D27" s="14"/>
    </row>
    <row r="28" spans="1:4" ht="15.75" thickBot="1">
      <c r="A28" s="13" t="s">
        <v>13</v>
      </c>
      <c r="B28" s="13" t="s">
        <v>51</v>
      </c>
      <c r="C28" s="14"/>
      <c r="D28" s="14"/>
    </row>
    <row r="29" spans="1:4" ht="15.75" thickBot="1">
      <c r="A29" s="13" t="s">
        <v>52</v>
      </c>
      <c r="B29" s="13" t="s">
        <v>53</v>
      </c>
      <c r="C29" s="14"/>
      <c r="D29" s="14"/>
    </row>
    <row r="30" spans="1:4" ht="15.75" thickBot="1">
      <c r="A30" s="13" t="s">
        <v>13</v>
      </c>
      <c r="B30" s="13" t="s">
        <v>54</v>
      </c>
      <c r="C30" s="14">
        <f>C31+C35</f>
        <v>0</v>
      </c>
      <c r="D30" s="14">
        <f>D31+D35</f>
        <v>0</v>
      </c>
    </row>
    <row r="31" spans="1:4" ht="15.75" thickBot="1">
      <c r="A31" s="13" t="s">
        <v>13</v>
      </c>
      <c r="B31" s="13" t="s">
        <v>55</v>
      </c>
      <c r="C31" s="14">
        <f>SUM(C32:C34)</f>
        <v>0</v>
      </c>
      <c r="D31" s="14">
        <f>SUM(D32:D34)</f>
        <v>0</v>
      </c>
    </row>
    <row r="32" spans="1:4" ht="15.75" thickBot="1">
      <c r="A32" s="13" t="s">
        <v>56</v>
      </c>
      <c r="B32" s="13" t="s">
        <v>57</v>
      </c>
      <c r="C32" s="14"/>
      <c r="D32" s="14"/>
    </row>
    <row r="33" spans="1:4" ht="15.75" thickBot="1">
      <c r="A33" s="13" t="s">
        <v>58</v>
      </c>
      <c r="B33" s="13" t="s">
        <v>59</v>
      </c>
      <c r="C33" s="14"/>
      <c r="D33" s="14"/>
    </row>
    <row r="34" spans="1:4" ht="15.75" thickBot="1">
      <c r="A34" s="13" t="s">
        <v>60</v>
      </c>
      <c r="B34" s="13" t="s">
        <v>61</v>
      </c>
      <c r="C34" s="14"/>
      <c r="D34" s="14"/>
    </row>
    <row r="35" spans="1:4" ht="15.75" thickBot="1">
      <c r="A35" s="13" t="s">
        <v>13</v>
      </c>
      <c r="B35" s="13" t="s">
        <v>62</v>
      </c>
      <c r="C35" s="14">
        <f>SUM(C36:C38)</f>
        <v>0</v>
      </c>
      <c r="D35" s="14">
        <f>SUM(D36:D38)</f>
        <v>0</v>
      </c>
    </row>
    <row r="36" spans="1:4" ht="15.75" thickBot="1">
      <c r="A36" s="13" t="s">
        <v>63</v>
      </c>
      <c r="B36" s="13" t="s">
        <v>57</v>
      </c>
      <c r="C36" s="14"/>
      <c r="D36" s="14"/>
    </row>
    <row r="37" spans="1:4" ht="15.75" thickBot="1">
      <c r="A37" s="13" t="s">
        <v>64</v>
      </c>
      <c r="B37" s="13" t="s">
        <v>59</v>
      </c>
      <c r="C37" s="14"/>
      <c r="D37" s="14"/>
    </row>
    <row r="38" spans="1:4" ht="15.75" thickBot="1">
      <c r="A38" s="13" t="s">
        <v>65</v>
      </c>
      <c r="B38" s="13" t="s">
        <v>61</v>
      </c>
      <c r="C38" s="14"/>
      <c r="D38" s="14"/>
    </row>
    <row r="39" spans="1:4" ht="15.75" thickBot="1">
      <c r="A39" s="13" t="s">
        <v>66</v>
      </c>
      <c r="B39" s="13" t="s">
        <v>67</v>
      </c>
      <c r="C39" s="14"/>
      <c r="D39" s="14"/>
    </row>
    <row r="40" spans="1:4" ht="15.75" thickBot="1">
      <c r="A40" s="13" t="s">
        <v>66</v>
      </c>
      <c r="B40" s="13" t="s">
        <v>68</v>
      </c>
      <c r="C40" s="14">
        <f>SUM(C41:C42)</f>
        <v>-18</v>
      </c>
      <c r="D40" s="14">
        <f>SUM(D41:D42)</f>
        <v>-187</v>
      </c>
    </row>
    <row r="41" spans="1:4" ht="15.75" thickBot="1">
      <c r="A41" s="13" t="s">
        <v>69</v>
      </c>
      <c r="B41" s="13" t="s">
        <v>70</v>
      </c>
      <c r="C41" s="14">
        <v>-35</v>
      </c>
      <c r="D41" s="14">
        <v>-187</v>
      </c>
    </row>
    <row r="42" spans="1:4" ht="15.75" thickBot="1">
      <c r="A42" s="13" t="s">
        <v>71</v>
      </c>
      <c r="B42" s="13" t="s">
        <v>72</v>
      </c>
      <c r="C42" s="14">
        <v>17</v>
      </c>
      <c r="D42" s="14"/>
    </row>
    <row r="43" spans="1:4" ht="15.75" thickBot="1">
      <c r="A43" s="11" t="s">
        <v>13</v>
      </c>
      <c r="B43" s="11" t="s">
        <v>73</v>
      </c>
      <c r="C43" s="12">
        <f>C4+C5+C6+C7+C12+C15+C19+C24+C28+C29+C30+C39+C40</f>
        <v>-417</v>
      </c>
      <c r="D43" s="12">
        <f>D4+D5+D6+D7+D12+D15+D19+D24+D28+D29+D30+D39+D40</f>
        <v>-1237</v>
      </c>
    </row>
    <row r="44" spans="1:4" ht="15.75" thickBot="1">
      <c r="A44" s="13" t="s">
        <v>13</v>
      </c>
      <c r="B44" s="13" t="s">
        <v>74</v>
      </c>
      <c r="C44" s="14">
        <f>SUM(C45:C46)</f>
        <v>0</v>
      </c>
      <c r="D44" s="14">
        <f>SUM(D45:D46)</f>
        <v>0</v>
      </c>
    </row>
    <row r="45" spans="1:4" ht="15.75" thickBot="1">
      <c r="A45" s="13" t="s">
        <v>75</v>
      </c>
      <c r="B45" s="13" t="s">
        <v>76</v>
      </c>
      <c r="C45" s="14"/>
      <c r="D45" s="14"/>
    </row>
    <row r="46" spans="1:4" ht="15.75" thickBot="1">
      <c r="A46" s="13" t="s">
        <v>77</v>
      </c>
      <c r="B46" s="13" t="s">
        <v>78</v>
      </c>
      <c r="C46" s="14"/>
      <c r="D46" s="14"/>
    </row>
    <row r="47" spans="1:4" ht="15.75" thickBot="1">
      <c r="A47" s="13" t="s">
        <v>13</v>
      </c>
      <c r="B47" s="13" t="s">
        <v>79</v>
      </c>
      <c r="C47" s="14">
        <f>SUM(C48:C50)</f>
        <v>-1369</v>
      </c>
      <c r="D47" s="14">
        <f>SUM(D48:D50)</f>
        <v>-2698</v>
      </c>
    </row>
    <row r="48" spans="1:4" ht="45.75" thickBot="1">
      <c r="A48" s="13" t="s">
        <v>80</v>
      </c>
      <c r="B48" s="13" t="s">
        <v>81</v>
      </c>
      <c r="C48" s="14">
        <v>-2661</v>
      </c>
      <c r="D48" s="14">
        <v>-4978</v>
      </c>
    </row>
    <row r="49" spans="1:4" ht="57" thickBot="1">
      <c r="A49" s="13" t="s">
        <v>82</v>
      </c>
      <c r="B49" s="13" t="s">
        <v>83</v>
      </c>
      <c r="C49" s="14">
        <v>1292</v>
      </c>
      <c r="D49" s="14">
        <v>2280</v>
      </c>
    </row>
    <row r="50" spans="1:4" ht="15.75" thickBot="1">
      <c r="A50" s="13" t="s">
        <v>84</v>
      </c>
      <c r="B50" s="13" t="s">
        <v>85</v>
      </c>
      <c r="C50" s="14"/>
      <c r="D50" s="14"/>
    </row>
    <row r="51" spans="1:4" ht="15.75" thickBot="1">
      <c r="A51" s="13" t="s">
        <v>86</v>
      </c>
      <c r="B51" s="13" t="s">
        <v>87</v>
      </c>
      <c r="C51" s="14"/>
      <c r="D51" s="14"/>
    </row>
    <row r="52" spans="1:4" ht="15.75" thickBot="1">
      <c r="A52" s="13" t="s">
        <v>88</v>
      </c>
      <c r="B52" s="13" t="s">
        <v>89</v>
      </c>
      <c r="C52" s="14"/>
      <c r="D52" s="14"/>
    </row>
    <row r="53" spans="1:4" ht="23.25" thickBot="1">
      <c r="A53" s="13" t="s">
        <v>90</v>
      </c>
      <c r="B53" s="13" t="s">
        <v>91</v>
      </c>
      <c r="C53" s="14"/>
      <c r="D53" s="14"/>
    </row>
    <row r="54" spans="1:4" ht="15.75" thickBot="1">
      <c r="A54" s="13" t="s">
        <v>13</v>
      </c>
      <c r="B54" s="13" t="s">
        <v>92</v>
      </c>
      <c r="C54" s="14"/>
      <c r="D54" s="14"/>
    </row>
    <row r="55" spans="1:4" ht="15.75" thickBot="1">
      <c r="A55" s="11" t="s">
        <v>13</v>
      </c>
      <c r="B55" s="11" t="s">
        <v>93</v>
      </c>
      <c r="C55" s="12">
        <f>C44+C47+C51+C52+C53+C54</f>
        <v>-1369</v>
      </c>
      <c r="D55" s="12">
        <f>D44+D47+D51+D52+D53+D54</f>
        <v>-2698</v>
      </c>
    </row>
    <row r="56" spans="1:4" ht="15.75" thickBot="1">
      <c r="A56" s="11" t="s">
        <v>13</v>
      </c>
      <c r="B56" s="11" t="s">
        <v>94</v>
      </c>
      <c r="C56" s="12">
        <f>C43+C55</f>
        <v>-1786</v>
      </c>
      <c r="D56" s="12">
        <f>D43+D55</f>
        <v>-3935</v>
      </c>
    </row>
    <row r="57" spans="1:4" ht="15.75" thickBot="1">
      <c r="A57" s="13" t="s">
        <v>95</v>
      </c>
      <c r="B57" s="13" t="s">
        <v>96</v>
      </c>
      <c r="C57" s="14">
        <v>21</v>
      </c>
      <c r="D57" s="14">
        <v>2391</v>
      </c>
    </row>
    <row r="58" spans="1:4" ht="23.25" thickBot="1">
      <c r="A58" s="11" t="s">
        <v>13</v>
      </c>
      <c r="B58" s="11" t="s">
        <v>97</v>
      </c>
      <c r="C58" s="12">
        <f>C56+C57</f>
        <v>-1765</v>
      </c>
      <c r="D58" s="12">
        <f>D56+D57</f>
        <v>-1544</v>
      </c>
    </row>
    <row r="59" spans="1:4" ht="15.75" thickBot="1">
      <c r="A59" s="15"/>
      <c r="B59" s="15" t="s">
        <v>98</v>
      </c>
      <c r="C59" s="17">
        <f>C60</f>
        <v>0</v>
      </c>
      <c r="D59" s="17">
        <f>D60</f>
        <v>0</v>
      </c>
    </row>
    <row r="60" spans="1:4" ht="15.75" thickBot="1">
      <c r="A60" s="13" t="s">
        <v>13</v>
      </c>
      <c r="B60" s="13" t="s">
        <v>99</v>
      </c>
      <c r="C60" s="14"/>
      <c r="D60" s="14"/>
    </row>
    <row r="61" spans="1:4" ht="15.75" thickBot="1">
      <c r="A61" s="13" t="s">
        <v>13</v>
      </c>
      <c r="B61" s="13" t="s">
        <v>100</v>
      </c>
      <c r="C61" s="14">
        <f>C58+C60</f>
        <v>-1765</v>
      </c>
      <c r="D61" s="14">
        <f>D58+D60</f>
        <v>-1544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43">
      <selection activeCell="A1" sqref="A1:D6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421875" style="0" bestFit="1" customWidth="1"/>
  </cols>
  <sheetData>
    <row r="1" spans="1:4" ht="19.5" customHeight="1" thickBot="1">
      <c r="A1" s="77" t="s">
        <v>2</v>
      </c>
      <c r="B1" s="77"/>
      <c r="C1" s="77"/>
      <c r="D1" s="77"/>
    </row>
    <row r="2" spans="1:4" ht="20.25" thickBot="1">
      <c r="A2" s="6"/>
      <c r="B2" s="16" t="s">
        <v>5</v>
      </c>
      <c r="C2" s="39">
        <v>43281</v>
      </c>
      <c r="D2" s="39">
        <v>43100</v>
      </c>
    </row>
    <row r="3" spans="1:4" ht="15.75" thickBot="1">
      <c r="A3" s="6"/>
      <c r="B3" s="6" t="s">
        <v>6</v>
      </c>
      <c r="C3" s="17">
        <f>C58</f>
        <v>72</v>
      </c>
      <c r="D3" s="17">
        <f>D58</f>
        <v>77</v>
      </c>
    </row>
    <row r="4" spans="1:4" ht="23.25" thickBot="1">
      <c r="A4" s="4" t="s">
        <v>7</v>
      </c>
      <c r="B4" s="4" t="s">
        <v>8</v>
      </c>
      <c r="C4" s="5">
        <v>83</v>
      </c>
      <c r="D4" s="5">
        <v>202</v>
      </c>
    </row>
    <row r="5" spans="1:4" ht="15.75" thickBot="1">
      <c r="A5" s="4" t="s">
        <v>9</v>
      </c>
      <c r="B5" s="4" t="s">
        <v>10</v>
      </c>
      <c r="C5" s="5">
        <v>24</v>
      </c>
      <c r="D5" s="5">
        <v>272</v>
      </c>
    </row>
    <row r="6" spans="1:4" ht="15.75" thickBot="1">
      <c r="A6" s="4" t="s">
        <v>11</v>
      </c>
      <c r="B6" s="4" t="s">
        <v>12</v>
      </c>
      <c r="C6" s="5"/>
      <c r="D6" s="5"/>
    </row>
    <row r="7" spans="1:4" ht="15.75" thickBot="1">
      <c r="A7" s="4" t="s">
        <v>13</v>
      </c>
      <c r="B7" s="4" t="s">
        <v>14</v>
      </c>
      <c r="C7" s="5">
        <f>C8+C9+C10+C11</f>
        <v>-24</v>
      </c>
      <c r="D7" s="5">
        <v>-32</v>
      </c>
    </row>
    <row r="8" spans="1:4" ht="15.75" thickBot="1">
      <c r="A8" s="4" t="s">
        <v>15</v>
      </c>
      <c r="B8" s="4" t="s">
        <v>16</v>
      </c>
      <c r="C8" s="5"/>
      <c r="D8" s="5"/>
    </row>
    <row r="9" spans="1:4" ht="34.5" thickBot="1">
      <c r="A9" s="4" t="s">
        <v>17</v>
      </c>
      <c r="B9" s="4" t="s">
        <v>18</v>
      </c>
      <c r="C9" s="5">
        <v>-24</v>
      </c>
      <c r="D9" s="5">
        <v>-34</v>
      </c>
    </row>
    <row r="10" spans="1:4" ht="15.75" thickBot="1">
      <c r="A10" s="4" t="s">
        <v>19</v>
      </c>
      <c r="B10" s="4" t="s">
        <v>20</v>
      </c>
      <c r="C10" s="5"/>
      <c r="D10" s="5"/>
    </row>
    <row r="11" spans="1:4" ht="23.25" thickBot="1">
      <c r="A11" s="4" t="s">
        <v>21</v>
      </c>
      <c r="B11" s="4" t="s">
        <v>22</v>
      </c>
      <c r="C11" s="5"/>
      <c r="D11" s="5"/>
    </row>
    <row r="12" spans="1:4" ht="15.75" thickBot="1">
      <c r="A12" s="4" t="s">
        <v>13</v>
      </c>
      <c r="B12" s="4" t="s">
        <v>23</v>
      </c>
      <c r="C12" s="5">
        <f>SUM(C13:C14)</f>
        <v>727</v>
      </c>
      <c r="D12" s="5">
        <f>SUM(D13:D14)</f>
        <v>1482</v>
      </c>
    </row>
    <row r="13" spans="1:4" ht="15.75" thickBot="1">
      <c r="A13" s="4" t="s">
        <v>24</v>
      </c>
      <c r="B13" s="4" t="s">
        <v>25</v>
      </c>
      <c r="C13" s="5">
        <v>727</v>
      </c>
      <c r="D13" s="5">
        <v>1482</v>
      </c>
    </row>
    <row r="14" spans="1:4" ht="15.75" thickBot="1">
      <c r="A14" s="4" t="s">
        <v>26</v>
      </c>
      <c r="B14" s="4" t="s">
        <v>27</v>
      </c>
      <c r="C14" s="5"/>
      <c r="D14" s="5"/>
    </row>
    <row r="15" spans="1:4" ht="15.75" thickBot="1">
      <c r="A15" s="4" t="s">
        <v>13</v>
      </c>
      <c r="B15" s="4" t="s">
        <v>28</v>
      </c>
      <c r="C15" s="5">
        <f>SUM(C16:C18)</f>
        <v>-85</v>
      </c>
      <c r="D15" s="5">
        <f>SUM(D16:D18)</f>
        <v>-194</v>
      </c>
    </row>
    <row r="16" spans="1:4" ht="15.75" thickBot="1">
      <c r="A16" s="4" t="s">
        <v>29</v>
      </c>
      <c r="B16" s="4" t="s">
        <v>30</v>
      </c>
      <c r="C16" s="5">
        <v>-72</v>
      </c>
      <c r="D16" s="5">
        <v>-169</v>
      </c>
    </row>
    <row r="17" spans="1:4" ht="15.75" thickBot="1">
      <c r="A17" s="4" t="s">
        <v>31</v>
      </c>
      <c r="B17" s="4" t="s">
        <v>32</v>
      </c>
      <c r="C17" s="5">
        <v>-13</v>
      </c>
      <c r="D17" s="5">
        <v>-25</v>
      </c>
    </row>
    <row r="18" spans="1:4" ht="15.75" thickBot="1">
      <c r="A18" s="4" t="s">
        <v>33</v>
      </c>
      <c r="B18" s="4" t="s">
        <v>34</v>
      </c>
      <c r="C18" s="5"/>
      <c r="D18" s="5"/>
    </row>
    <row r="19" spans="1:4" ht="15.75" thickBot="1">
      <c r="A19" s="4" t="s">
        <v>13</v>
      </c>
      <c r="B19" s="4" t="s">
        <v>35</v>
      </c>
      <c r="C19" s="5">
        <f>SUM(C20:C23)</f>
        <v>-605</v>
      </c>
      <c r="D19" s="5">
        <f>SUM(D20:D23)</f>
        <v>-1814</v>
      </c>
    </row>
    <row r="20" spans="1:4" ht="34.5" thickBot="1">
      <c r="A20" s="4" t="s">
        <v>36</v>
      </c>
      <c r="B20" s="4" t="s">
        <v>37</v>
      </c>
      <c r="C20" s="5">
        <v>-588</v>
      </c>
      <c r="D20" s="5">
        <v>-1522</v>
      </c>
    </row>
    <row r="21" spans="1:4" ht="15.75" thickBot="1">
      <c r="A21" s="4" t="s">
        <v>38</v>
      </c>
      <c r="B21" s="4" t="s">
        <v>39</v>
      </c>
      <c r="C21" s="5">
        <v>-17</v>
      </c>
      <c r="D21" s="5">
        <v>-41</v>
      </c>
    </row>
    <row r="22" spans="1:4" ht="15.75" thickBot="1">
      <c r="A22" s="4" t="s">
        <v>40</v>
      </c>
      <c r="B22" s="4" t="s">
        <v>41</v>
      </c>
      <c r="C22" s="5"/>
      <c r="D22" s="5">
        <v>-251</v>
      </c>
    </row>
    <row r="23" spans="1:4" ht="15.75" thickBot="1">
      <c r="A23" s="4" t="s">
        <v>42</v>
      </c>
      <c r="B23" s="4" t="s">
        <v>43</v>
      </c>
      <c r="C23" s="5"/>
      <c r="D23" s="5"/>
    </row>
    <row r="24" spans="1:4" ht="15.75" thickBot="1">
      <c r="A24" s="4" t="s">
        <v>13</v>
      </c>
      <c r="B24" s="4" t="s">
        <v>44</v>
      </c>
      <c r="C24" s="5">
        <f>SUM(C25:C27)</f>
        <v>-42</v>
      </c>
      <c r="D24" s="5">
        <f>SUM(D25:D27)</f>
        <v>-85</v>
      </c>
    </row>
    <row r="25" spans="1:4" ht="15.75" thickBot="1">
      <c r="A25" s="4" t="s">
        <v>45</v>
      </c>
      <c r="B25" s="4" t="s">
        <v>46</v>
      </c>
      <c r="C25" s="5">
        <v>0</v>
      </c>
      <c r="D25" s="5">
        <v>-1</v>
      </c>
    </row>
    <row r="26" spans="1:4" ht="15.75" thickBot="1">
      <c r="A26" s="4" t="s">
        <v>47</v>
      </c>
      <c r="B26" s="4" t="s">
        <v>48</v>
      </c>
      <c r="C26" s="5">
        <v>-42</v>
      </c>
      <c r="D26" s="5">
        <v>-84</v>
      </c>
    </row>
    <row r="27" spans="1:4" ht="15.75" thickBot="1">
      <c r="A27" s="4" t="s">
        <v>49</v>
      </c>
      <c r="B27" s="4" t="s">
        <v>50</v>
      </c>
      <c r="C27" s="5"/>
      <c r="D27" s="5"/>
    </row>
    <row r="28" spans="1:4" ht="15.75" thickBot="1">
      <c r="A28" s="4" t="s">
        <v>13</v>
      </c>
      <c r="B28" s="4" t="s">
        <v>51</v>
      </c>
      <c r="C28" s="5"/>
      <c r="D28" s="5"/>
    </row>
    <row r="29" spans="1:4" ht="15.75" thickBot="1">
      <c r="A29" s="4" t="s">
        <v>52</v>
      </c>
      <c r="B29" s="4" t="s">
        <v>53</v>
      </c>
      <c r="C29" s="5"/>
      <c r="D29" s="5"/>
    </row>
    <row r="30" spans="1:4" ht="15.75" thickBot="1">
      <c r="A30" s="4" t="s">
        <v>13</v>
      </c>
      <c r="B30" s="4" t="s">
        <v>54</v>
      </c>
      <c r="C30" s="5">
        <f>C31+C35</f>
        <v>0</v>
      </c>
      <c r="D30" s="5">
        <f>D31+D35</f>
        <v>276</v>
      </c>
    </row>
    <row r="31" spans="1:4" ht="15.75" thickBot="1">
      <c r="A31" s="4" t="s">
        <v>13</v>
      </c>
      <c r="B31" s="4" t="s">
        <v>55</v>
      </c>
      <c r="C31" s="5">
        <f>SUM(C32:C34)</f>
        <v>0</v>
      </c>
      <c r="D31" s="5">
        <f>SUM(D32:D34)</f>
        <v>276</v>
      </c>
    </row>
    <row r="32" spans="1:4" ht="15.75" thickBot="1">
      <c r="A32" s="4" t="s">
        <v>56</v>
      </c>
      <c r="B32" s="4" t="s">
        <v>57</v>
      </c>
      <c r="C32" s="5"/>
      <c r="D32" s="5"/>
    </row>
    <row r="33" spans="1:4" ht="15.75" thickBot="1">
      <c r="A33" s="4" t="s">
        <v>58</v>
      </c>
      <c r="B33" s="4" t="s">
        <v>59</v>
      </c>
      <c r="C33" s="5"/>
      <c r="D33" s="5">
        <v>276</v>
      </c>
    </row>
    <row r="34" spans="1:4" ht="15.75" thickBot="1">
      <c r="A34" s="4" t="s">
        <v>60</v>
      </c>
      <c r="B34" s="4" t="s">
        <v>61</v>
      </c>
      <c r="C34" s="5"/>
      <c r="D34" s="5"/>
    </row>
    <row r="35" spans="1:4" ht="15.75" thickBot="1">
      <c r="A35" s="4" t="s">
        <v>13</v>
      </c>
      <c r="B35" s="4" t="s">
        <v>62</v>
      </c>
      <c r="C35" s="5">
        <f>SUM(C36:C38)</f>
        <v>0</v>
      </c>
      <c r="D35" s="5">
        <f>SUM(D36:D38)</f>
        <v>0</v>
      </c>
    </row>
    <row r="36" spans="1:4" ht="15.75" thickBot="1">
      <c r="A36" s="4" t="s">
        <v>63</v>
      </c>
      <c r="B36" s="4" t="s">
        <v>57</v>
      </c>
      <c r="C36" s="5"/>
      <c r="D36" s="5"/>
    </row>
    <row r="37" spans="1:4" ht="15.75" thickBot="1">
      <c r="A37" s="4" t="s">
        <v>64</v>
      </c>
      <c r="B37" s="4" t="s">
        <v>59</v>
      </c>
      <c r="C37" s="5"/>
      <c r="D37" s="5"/>
    </row>
    <row r="38" spans="1:4" ht="15.75" thickBot="1">
      <c r="A38" s="4" t="s">
        <v>65</v>
      </c>
      <c r="B38" s="4" t="s">
        <v>61</v>
      </c>
      <c r="C38" s="5"/>
      <c r="D38" s="5"/>
    </row>
    <row r="39" spans="1:4" ht="15.75" thickBot="1">
      <c r="A39" s="4" t="s">
        <v>66</v>
      </c>
      <c r="B39" s="4" t="s">
        <v>67</v>
      </c>
      <c r="C39" s="5"/>
      <c r="D39" s="5"/>
    </row>
    <row r="40" spans="1:4" ht="15.75" thickBot="1">
      <c r="A40" s="4" t="s">
        <v>66</v>
      </c>
      <c r="B40" s="4" t="s">
        <v>68</v>
      </c>
      <c r="C40" s="5">
        <f>SUM(C41:C42)</f>
        <v>0</v>
      </c>
      <c r="D40" s="5">
        <f>SUM(D41:D42)</f>
        <v>0</v>
      </c>
    </row>
    <row r="41" spans="1:4" ht="15.75" thickBot="1">
      <c r="A41" s="4" t="s">
        <v>69</v>
      </c>
      <c r="B41" s="4" t="s">
        <v>70</v>
      </c>
      <c r="C41" s="5"/>
      <c r="D41" s="5"/>
    </row>
    <row r="42" spans="1:4" ht="15.75" thickBot="1">
      <c r="A42" s="4" t="s">
        <v>71</v>
      </c>
      <c r="B42" s="4" t="s">
        <v>72</v>
      </c>
      <c r="C42" s="5"/>
      <c r="D42" s="5"/>
    </row>
    <row r="43" spans="1:4" ht="15.75" thickBot="1">
      <c r="A43" s="2" t="s">
        <v>13</v>
      </c>
      <c r="B43" s="2" t="s">
        <v>73</v>
      </c>
      <c r="C43" s="3">
        <f>C4+C5+C6+C7+C12+C15+C19+C24+C28+C29+C30+C39+C40</f>
        <v>78</v>
      </c>
      <c r="D43" s="3">
        <f>D4+D5+D6+D7+D12+D15+D19+D24+D28+D29+D30+D39+D40</f>
        <v>107</v>
      </c>
    </row>
    <row r="44" spans="1:4" ht="15.75" thickBot="1">
      <c r="A44" s="4" t="s">
        <v>13</v>
      </c>
      <c r="B44" s="4" t="s">
        <v>74</v>
      </c>
      <c r="C44" s="5">
        <f>SUM(C45:C46)</f>
        <v>0</v>
      </c>
      <c r="D44" s="5">
        <f>SUM(D45:D46)</f>
        <v>12</v>
      </c>
    </row>
    <row r="45" spans="1:4" ht="15.75" thickBot="1">
      <c r="A45" s="4" t="s">
        <v>75</v>
      </c>
      <c r="B45" s="4" t="s">
        <v>76</v>
      </c>
      <c r="C45" s="5"/>
      <c r="D45" s="5"/>
    </row>
    <row r="46" spans="1:4" ht="15.75" thickBot="1">
      <c r="A46" s="4" t="s">
        <v>77</v>
      </c>
      <c r="B46" s="4" t="s">
        <v>78</v>
      </c>
      <c r="C46" s="5"/>
      <c r="D46" s="5">
        <v>12</v>
      </c>
    </row>
    <row r="47" spans="1:4" ht="15.75" thickBot="1">
      <c r="A47" s="4" t="s">
        <v>13</v>
      </c>
      <c r="B47" s="4" t="s">
        <v>79</v>
      </c>
      <c r="C47" s="5">
        <f>SUM(C48:C49)</f>
        <v>-6</v>
      </c>
      <c r="D47" s="5">
        <f>SUM(D48:D49)</f>
        <v>-16</v>
      </c>
    </row>
    <row r="48" spans="1:4" ht="45.75" thickBot="1">
      <c r="A48" s="4" t="s">
        <v>80</v>
      </c>
      <c r="B48" s="4" t="s">
        <v>81</v>
      </c>
      <c r="C48" s="5"/>
      <c r="D48" s="5"/>
    </row>
    <row r="49" spans="1:4" ht="57" thickBot="1">
      <c r="A49" s="4" t="s">
        <v>82</v>
      </c>
      <c r="B49" s="4" t="s">
        <v>83</v>
      </c>
      <c r="C49" s="5">
        <v>-6</v>
      </c>
      <c r="D49" s="5">
        <v>-16</v>
      </c>
    </row>
    <row r="50" spans="1:4" ht="15.75" thickBot="1">
      <c r="A50" s="4" t="s">
        <v>84</v>
      </c>
      <c r="B50" s="4" t="s">
        <v>85</v>
      </c>
      <c r="C50" s="5"/>
      <c r="D50" s="5"/>
    </row>
    <row r="51" spans="1:4" ht="15.75" thickBot="1">
      <c r="A51" s="4" t="s">
        <v>86</v>
      </c>
      <c r="B51" s="4" t="s">
        <v>87</v>
      </c>
      <c r="C51" s="5"/>
      <c r="D51" s="5"/>
    </row>
    <row r="52" spans="1:4" ht="15.75" thickBot="1">
      <c r="A52" s="4" t="s">
        <v>88</v>
      </c>
      <c r="B52" s="4" t="s">
        <v>89</v>
      </c>
      <c r="C52" s="5"/>
      <c r="D52" s="5"/>
    </row>
    <row r="53" spans="1:4" ht="23.25" thickBot="1">
      <c r="A53" s="4" t="s">
        <v>90</v>
      </c>
      <c r="B53" s="4" t="s">
        <v>91</v>
      </c>
      <c r="C53" s="5"/>
      <c r="D53" s="5"/>
    </row>
    <row r="54" spans="1:4" ht="15.75" thickBot="1">
      <c r="A54" s="4" t="s">
        <v>13</v>
      </c>
      <c r="B54" s="4" t="s">
        <v>92</v>
      </c>
      <c r="C54" s="5"/>
      <c r="D54" s="5"/>
    </row>
    <row r="55" spans="1:4" ht="15.75" thickBot="1">
      <c r="A55" s="2" t="s">
        <v>13</v>
      </c>
      <c r="B55" s="2" t="s">
        <v>93</v>
      </c>
      <c r="C55" s="3">
        <f>C44+C47+C51+C52+C53+C54</f>
        <v>-6</v>
      </c>
      <c r="D55" s="3">
        <f>D44+D47+D51+D52+D53+D54</f>
        <v>-4</v>
      </c>
    </row>
    <row r="56" spans="1:4" ht="15.75" thickBot="1">
      <c r="A56" s="2" t="s">
        <v>13</v>
      </c>
      <c r="B56" s="2" t="s">
        <v>94</v>
      </c>
      <c r="C56" s="3">
        <f>C43+C55</f>
        <v>72</v>
      </c>
      <c r="D56" s="3">
        <f>D43+D55</f>
        <v>103</v>
      </c>
    </row>
    <row r="57" spans="1:4" ht="15.75" thickBot="1">
      <c r="A57" s="4" t="s">
        <v>95</v>
      </c>
      <c r="B57" s="4" t="s">
        <v>96</v>
      </c>
      <c r="C57" s="5"/>
      <c r="D57" s="5">
        <v>-26</v>
      </c>
    </row>
    <row r="58" spans="1:4" ht="23.25" thickBot="1">
      <c r="A58" s="2" t="s">
        <v>13</v>
      </c>
      <c r="B58" s="2" t="s">
        <v>97</v>
      </c>
      <c r="C58" s="3">
        <f>C56+C57</f>
        <v>72</v>
      </c>
      <c r="D58" s="3">
        <f>D56+D57</f>
        <v>77</v>
      </c>
    </row>
    <row r="59" spans="1:4" ht="15.75" thickBot="1">
      <c r="A59" s="6"/>
      <c r="B59" s="6" t="s">
        <v>98</v>
      </c>
      <c r="C59" s="17">
        <f>C60</f>
        <v>0</v>
      </c>
      <c r="D59" s="17">
        <f>D60</f>
        <v>0</v>
      </c>
    </row>
    <row r="60" spans="1:4" ht="15.75" thickBot="1">
      <c r="A60" s="4" t="s">
        <v>13</v>
      </c>
      <c r="B60" s="4" t="s">
        <v>99</v>
      </c>
      <c r="C60" s="5"/>
      <c r="D60" s="5"/>
    </row>
    <row r="61" spans="1:4" ht="15.75" thickBot="1">
      <c r="A61" s="4" t="s">
        <v>13</v>
      </c>
      <c r="B61" s="4" t="s">
        <v>100</v>
      </c>
      <c r="C61" s="5">
        <f>C58+C60</f>
        <v>72</v>
      </c>
      <c r="D61" s="5">
        <f>D58+D60</f>
        <v>77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B5" sqref="B5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78" t="s">
        <v>2</v>
      </c>
      <c r="B1" s="78"/>
      <c r="C1" s="78"/>
      <c r="D1" s="78"/>
    </row>
    <row r="2" spans="1:4" ht="20.25" thickBot="1">
      <c r="A2" s="15"/>
      <c r="B2" s="16" t="s">
        <v>5</v>
      </c>
      <c r="C2" s="15">
        <v>2018</v>
      </c>
      <c r="D2" s="15">
        <v>2017</v>
      </c>
    </row>
    <row r="3" spans="1:4" ht="15.75" thickBot="1">
      <c r="A3" s="15"/>
      <c r="B3" s="15" t="s">
        <v>6</v>
      </c>
      <c r="C3" s="17">
        <f>C58</f>
        <v>172.75999999999993</v>
      </c>
      <c r="D3" s="17">
        <v>788.9244699999997</v>
      </c>
    </row>
    <row r="4" spans="1:4" ht="23.25" thickBot="1">
      <c r="A4" s="13" t="s">
        <v>165</v>
      </c>
      <c r="B4" s="13" t="s">
        <v>8</v>
      </c>
      <c r="C4" s="14">
        <v>956.18</v>
      </c>
      <c r="D4" s="14">
        <v>1705.90743</v>
      </c>
    </row>
    <row r="5" spans="1:4" ht="15.75" thickBot="1">
      <c r="A5" s="13" t="s">
        <v>166</v>
      </c>
      <c r="B5" s="13" t="s">
        <v>10</v>
      </c>
      <c r="C5" s="14"/>
      <c r="D5" s="14">
        <v>0</v>
      </c>
    </row>
    <row r="6" spans="1:4" ht="15.75" thickBot="1">
      <c r="A6" s="13">
        <v>73</v>
      </c>
      <c r="B6" s="13" t="s">
        <v>12</v>
      </c>
      <c r="C6" s="14"/>
      <c r="D6" s="14">
        <v>0</v>
      </c>
    </row>
    <row r="7" spans="1:4" ht="15.75" thickBot="1">
      <c r="A7" s="13"/>
      <c r="B7" s="13" t="s">
        <v>14</v>
      </c>
      <c r="C7" s="14">
        <f>SUM(C8:C11)</f>
        <v>-0.01</v>
      </c>
      <c r="D7" s="14">
        <v>-0.10181</v>
      </c>
    </row>
    <row r="8" spans="1:4" ht="15.75" thickBot="1">
      <c r="A8" s="13" t="s">
        <v>167</v>
      </c>
      <c r="B8" s="13" t="s">
        <v>16</v>
      </c>
      <c r="C8" s="14">
        <v>-0.01</v>
      </c>
      <c r="D8" s="14">
        <v>-0.10181</v>
      </c>
    </row>
    <row r="9" spans="1:4" ht="23.25" thickBot="1">
      <c r="A9" s="13" t="s">
        <v>168</v>
      </c>
      <c r="B9" s="13" t="s">
        <v>18</v>
      </c>
      <c r="C9" s="14"/>
      <c r="D9" s="14">
        <v>0</v>
      </c>
    </row>
    <row r="10" spans="1:4" ht="15.75" thickBot="1">
      <c r="A10" s="13">
        <v>607</v>
      </c>
      <c r="B10" s="13" t="s">
        <v>20</v>
      </c>
      <c r="C10" s="14"/>
      <c r="D10" s="14">
        <v>0</v>
      </c>
    </row>
    <row r="11" spans="1:4" ht="23.25" thickBot="1">
      <c r="A11" s="13" t="s">
        <v>169</v>
      </c>
      <c r="B11" s="13" t="s">
        <v>22</v>
      </c>
      <c r="C11" s="14"/>
      <c r="D11" s="14">
        <v>0</v>
      </c>
    </row>
    <row r="12" spans="1:4" ht="15.75" thickBot="1">
      <c r="A12" s="13"/>
      <c r="B12" s="13" t="s">
        <v>23</v>
      </c>
      <c r="C12" s="14">
        <v>64.58</v>
      </c>
      <c r="D12" s="14">
        <v>123.61925000000001</v>
      </c>
    </row>
    <row r="13" spans="1:4" ht="15.75" thickBot="1">
      <c r="A13" s="13">
        <v>75</v>
      </c>
      <c r="B13" s="13" t="s">
        <v>25</v>
      </c>
      <c r="C13" s="14"/>
      <c r="D13" s="14">
        <v>123.23125</v>
      </c>
    </row>
    <row r="14" spans="1:4" ht="15.75" thickBot="1">
      <c r="A14" s="13" t="s">
        <v>170</v>
      </c>
      <c r="B14" s="13" t="s">
        <v>27</v>
      </c>
      <c r="C14" s="14"/>
      <c r="D14" s="14">
        <v>0.388</v>
      </c>
    </row>
    <row r="15" spans="1:4" ht="15.75" thickBot="1">
      <c r="A15" s="13"/>
      <c r="B15" s="13" t="s">
        <v>28</v>
      </c>
      <c r="C15" s="14">
        <f>SUM(C16:C18)</f>
        <v>-179.47</v>
      </c>
      <c r="D15" s="14">
        <v>-361.11332</v>
      </c>
    </row>
    <row r="16" spans="1:4" ht="15.75" thickBot="1">
      <c r="A16" s="13" t="s">
        <v>171</v>
      </c>
      <c r="B16" s="13" t="s">
        <v>30</v>
      </c>
      <c r="C16" s="14">
        <v>-135.66</v>
      </c>
      <c r="D16" s="14">
        <v>-280.21706</v>
      </c>
    </row>
    <row r="17" spans="1:4" ht="15.75" thickBot="1">
      <c r="A17" s="13" t="s">
        <v>172</v>
      </c>
      <c r="B17" s="13" t="s">
        <v>32</v>
      </c>
      <c r="C17" s="14">
        <v>-43.81</v>
      </c>
      <c r="D17" s="14">
        <v>-80.89626</v>
      </c>
    </row>
    <row r="18" spans="1:4" ht="15.75" thickBot="1">
      <c r="A18" s="13" t="s">
        <v>173</v>
      </c>
      <c r="B18" s="13" t="s">
        <v>34</v>
      </c>
      <c r="C18" s="14"/>
      <c r="D18" s="14">
        <v>0</v>
      </c>
    </row>
    <row r="19" spans="1:4" ht="15.75" thickBot="1">
      <c r="A19" s="13"/>
      <c r="B19" s="13" t="s">
        <v>35</v>
      </c>
      <c r="C19" s="14">
        <f>SUM(C20:C23)</f>
        <v>-589.96</v>
      </c>
      <c r="D19" s="14">
        <v>-1136.2602500000003</v>
      </c>
    </row>
    <row r="20" spans="1:4" ht="23.25" thickBot="1">
      <c r="A20" s="13" t="s">
        <v>174</v>
      </c>
      <c r="B20" s="13" t="s">
        <v>37</v>
      </c>
      <c r="C20" s="14">
        <v>-536.96</v>
      </c>
      <c r="D20" s="14">
        <v>-1006.30988</v>
      </c>
    </row>
    <row r="21" spans="1:4" ht="15.75" thickBot="1">
      <c r="A21" s="13" t="s">
        <v>175</v>
      </c>
      <c r="B21" s="13" t="s">
        <v>39</v>
      </c>
      <c r="C21" s="14">
        <v>-52.94</v>
      </c>
      <c r="D21" s="14">
        <v>-126.66839</v>
      </c>
    </row>
    <row r="22" spans="1:4" ht="15.75" thickBot="1">
      <c r="A22" s="13" t="s">
        <v>176</v>
      </c>
      <c r="B22" s="13" t="s">
        <v>41</v>
      </c>
      <c r="C22" s="14"/>
      <c r="D22" s="14">
        <v>-1.4</v>
      </c>
    </row>
    <row r="23" spans="1:4" ht="15.75" thickBot="1">
      <c r="A23" s="13" t="s">
        <v>177</v>
      </c>
      <c r="B23" s="13" t="s">
        <v>43</v>
      </c>
      <c r="C23" s="14">
        <v>-0.06</v>
      </c>
      <c r="D23" s="14">
        <v>-1.88198</v>
      </c>
    </row>
    <row r="24" spans="1:4" ht="15.75" thickBot="1">
      <c r="A24" s="13"/>
      <c r="B24" s="13" t="s">
        <v>44</v>
      </c>
      <c r="C24" s="14">
        <f>SUM(C25:C27)</f>
        <v>-76.51</v>
      </c>
      <c r="D24" s="14">
        <v>-85.38047999999999</v>
      </c>
    </row>
    <row r="25" spans="1:4" ht="15.75" thickBot="1">
      <c r="A25" s="13">
        <v>680</v>
      </c>
      <c r="B25" s="13" t="s">
        <v>46</v>
      </c>
      <c r="C25" s="14"/>
      <c r="D25" s="14">
        <v>0</v>
      </c>
    </row>
    <row r="26" spans="1:4" ht="15.75" thickBot="1">
      <c r="A26" s="13">
        <v>681</v>
      </c>
      <c r="B26" s="13" t="s">
        <v>48</v>
      </c>
      <c r="C26" s="14">
        <v>-76.51</v>
      </c>
      <c r="D26" s="14">
        <v>-85.38047999999999</v>
      </c>
    </row>
    <row r="27" spans="1:4" ht="15.75" thickBot="1">
      <c r="A27" s="13">
        <v>682</v>
      </c>
      <c r="B27" s="13" t="s">
        <v>50</v>
      </c>
      <c r="C27" s="14"/>
      <c r="D27" s="14">
        <v>0</v>
      </c>
    </row>
    <row r="28" spans="1:4" ht="15.75" thickBot="1">
      <c r="A28" s="13"/>
      <c r="B28" s="13" t="s">
        <v>51</v>
      </c>
      <c r="C28" s="14"/>
      <c r="D28" s="14"/>
    </row>
    <row r="29" spans="1:4" ht="15.75" thickBot="1">
      <c r="A29" s="13" t="s">
        <v>178</v>
      </c>
      <c r="B29" s="13" t="s">
        <v>53</v>
      </c>
      <c r="C29" s="14"/>
      <c r="D29" s="14">
        <v>0</v>
      </c>
    </row>
    <row r="30" spans="1:4" ht="15.75" thickBot="1">
      <c r="A30" s="13"/>
      <c r="B30" s="13" t="s">
        <v>54</v>
      </c>
      <c r="C30" s="14">
        <f>C31+C35</f>
        <v>0</v>
      </c>
      <c r="D30" s="14">
        <v>0</v>
      </c>
    </row>
    <row r="31" spans="1:4" ht="15.75" thickBot="1">
      <c r="A31" s="13"/>
      <c r="B31" s="13" t="s">
        <v>55</v>
      </c>
      <c r="C31" s="14">
        <f>SUM(C32:C34)</f>
        <v>0</v>
      </c>
      <c r="D31" s="14">
        <v>0</v>
      </c>
    </row>
    <row r="32" spans="1:4" ht="15.75" thickBot="1">
      <c r="A32" s="13" t="s">
        <v>179</v>
      </c>
      <c r="B32" s="13" t="s">
        <v>57</v>
      </c>
      <c r="C32" s="14"/>
      <c r="D32" s="14">
        <v>0</v>
      </c>
    </row>
    <row r="33" spans="1:4" ht="15.75" thickBot="1">
      <c r="A33" s="13" t="s">
        <v>180</v>
      </c>
      <c r="B33" s="13" t="s">
        <v>59</v>
      </c>
      <c r="C33" s="14"/>
      <c r="D33" s="14">
        <v>0</v>
      </c>
    </row>
    <row r="34" spans="1:4" ht="15.75" thickBot="1">
      <c r="A34" s="13" t="s">
        <v>181</v>
      </c>
      <c r="B34" s="13" t="s">
        <v>61</v>
      </c>
      <c r="C34" s="14"/>
      <c r="D34" s="14">
        <v>0</v>
      </c>
    </row>
    <row r="35" spans="1:4" ht="15.75" thickBot="1">
      <c r="A35" s="13"/>
      <c r="B35" s="13" t="s">
        <v>62</v>
      </c>
      <c r="C35" s="14">
        <f>SUM(C36:C38)</f>
        <v>0</v>
      </c>
      <c r="D35" s="14">
        <v>0</v>
      </c>
    </row>
    <row r="36" spans="1:4" ht="15.75" thickBot="1">
      <c r="A36" s="13" t="s">
        <v>182</v>
      </c>
      <c r="B36" s="13" t="s">
        <v>57</v>
      </c>
      <c r="C36" s="14"/>
      <c r="D36" s="14">
        <v>0</v>
      </c>
    </row>
    <row r="37" spans="1:4" ht="15.75" thickBot="1">
      <c r="A37" s="13" t="s">
        <v>183</v>
      </c>
      <c r="B37" s="13" t="s">
        <v>59</v>
      </c>
      <c r="C37" s="14"/>
      <c r="D37" s="14">
        <v>0</v>
      </c>
    </row>
    <row r="38" spans="1:4" ht="15.75" thickBot="1">
      <c r="A38" s="13" t="s">
        <v>184</v>
      </c>
      <c r="B38" s="13" t="s">
        <v>61</v>
      </c>
      <c r="C38" s="14"/>
      <c r="D38" s="14">
        <v>0</v>
      </c>
    </row>
    <row r="39" spans="1:4" ht="15.75" thickBot="1">
      <c r="A39" s="13" t="s">
        <v>185</v>
      </c>
      <c r="B39" s="13" t="s">
        <v>67</v>
      </c>
      <c r="C39" s="14"/>
      <c r="D39" s="14"/>
    </row>
    <row r="40" spans="1:4" ht="15.75" thickBot="1">
      <c r="A40" s="13" t="s">
        <v>185</v>
      </c>
      <c r="B40" s="13" t="s">
        <v>68</v>
      </c>
      <c r="C40" s="14">
        <f>SUM(C41:C42)</f>
        <v>0.19</v>
      </c>
      <c r="D40" s="14">
        <v>1.30845</v>
      </c>
    </row>
    <row r="41" spans="1:4" ht="15.75" thickBot="1">
      <c r="A41" s="13">
        <v>678</v>
      </c>
      <c r="B41" s="13" t="s">
        <v>70</v>
      </c>
      <c r="C41" s="14"/>
      <c r="D41" s="14">
        <v>-0.225</v>
      </c>
    </row>
    <row r="42" spans="1:4" ht="15.75" thickBot="1">
      <c r="A42" s="13" t="s">
        <v>71</v>
      </c>
      <c r="B42" s="13" t="s">
        <v>72</v>
      </c>
      <c r="C42" s="14">
        <v>0.19</v>
      </c>
      <c r="D42" s="14">
        <v>1.53345</v>
      </c>
    </row>
    <row r="43" spans="1:4" ht="15.75" thickBot="1">
      <c r="A43" s="11"/>
      <c r="B43" s="11" t="s">
        <v>73</v>
      </c>
      <c r="C43" s="12">
        <f>C4+C5+C6+C7+C12+C15+C19+C24+C28+C29+C30+C39+C40</f>
        <v>174.99999999999994</v>
      </c>
      <c r="D43" s="12">
        <v>247.97926999999987</v>
      </c>
    </row>
    <row r="44" spans="1:4" ht="15.75" thickBot="1">
      <c r="A44" s="13"/>
      <c r="B44" s="13" t="s">
        <v>74</v>
      </c>
      <c r="C44" s="14">
        <f>SUM(C45:C46)</f>
        <v>0</v>
      </c>
      <c r="D44" s="14">
        <v>0.01011</v>
      </c>
    </row>
    <row r="45" spans="1:4" ht="15.75" thickBot="1">
      <c r="A45" s="13">
        <v>760</v>
      </c>
      <c r="B45" s="13" t="s">
        <v>76</v>
      </c>
      <c r="C45" s="14"/>
      <c r="D45" s="14">
        <v>0</v>
      </c>
    </row>
    <row r="46" spans="1:4" ht="15.75" thickBot="1">
      <c r="A46" s="13" t="s">
        <v>186</v>
      </c>
      <c r="B46" s="13" t="s">
        <v>78</v>
      </c>
      <c r="C46" s="14"/>
      <c r="D46" s="14">
        <v>0.01011</v>
      </c>
    </row>
    <row r="47" spans="1:4" ht="15.75" thickBot="1">
      <c r="A47" s="13"/>
      <c r="B47" s="13" t="s">
        <v>79</v>
      </c>
      <c r="C47" s="14">
        <f>SUM(C48:C50)</f>
        <v>-2.24</v>
      </c>
      <c r="D47" s="14">
        <v>-5.80469</v>
      </c>
    </row>
    <row r="48" spans="1:4" ht="34.5" thickBot="1">
      <c r="A48" s="13" t="s">
        <v>187</v>
      </c>
      <c r="B48" s="13" t="s">
        <v>81</v>
      </c>
      <c r="C48" s="14"/>
      <c r="D48" s="14">
        <v>-5.6215399999999995</v>
      </c>
    </row>
    <row r="49" spans="1:4" ht="34.5" thickBot="1">
      <c r="A49" s="13" t="s">
        <v>188</v>
      </c>
      <c r="B49" s="13" t="s">
        <v>83</v>
      </c>
      <c r="C49" s="14">
        <v>-2.24</v>
      </c>
      <c r="D49" s="14">
        <v>-0.18315</v>
      </c>
    </row>
    <row r="50" spans="1:4" ht="15.75" thickBot="1">
      <c r="A50" s="13">
        <v>660</v>
      </c>
      <c r="B50" s="13" t="s">
        <v>85</v>
      </c>
      <c r="C50" s="14"/>
      <c r="D50" s="14">
        <v>0</v>
      </c>
    </row>
    <row r="51" spans="1:4" ht="15.75" thickBot="1">
      <c r="A51" s="13" t="s">
        <v>189</v>
      </c>
      <c r="B51" s="13" t="s">
        <v>87</v>
      </c>
      <c r="C51" s="14"/>
      <c r="D51" s="14">
        <v>0</v>
      </c>
    </row>
    <row r="52" spans="1:4" ht="15.75" thickBot="1">
      <c r="A52" s="13" t="s">
        <v>190</v>
      </c>
      <c r="B52" s="13" t="s">
        <v>89</v>
      </c>
      <c r="C52" s="14"/>
      <c r="D52" s="14">
        <v>0</v>
      </c>
    </row>
    <row r="53" spans="1:4" ht="23.25" thickBot="1">
      <c r="A53" s="13" t="s">
        <v>191</v>
      </c>
      <c r="B53" s="13" t="s">
        <v>91</v>
      </c>
      <c r="C53" s="14"/>
      <c r="D53" s="14">
        <v>0</v>
      </c>
    </row>
    <row r="54" spans="1:4" ht="15.75" thickBot="1">
      <c r="A54" s="13"/>
      <c r="B54" s="13" t="s">
        <v>92</v>
      </c>
      <c r="C54" s="14"/>
      <c r="D54" s="14"/>
    </row>
    <row r="55" spans="1:4" ht="15.75" thickBot="1">
      <c r="A55" s="11"/>
      <c r="B55" s="11" t="s">
        <v>93</v>
      </c>
      <c r="C55" s="12">
        <f>C44+C47+C51+C52+C53+C54</f>
        <v>-2.24</v>
      </c>
      <c r="D55" s="12">
        <v>-5.79458</v>
      </c>
    </row>
    <row r="56" spans="1:4" ht="15.75" thickBot="1">
      <c r="A56" s="11"/>
      <c r="B56" s="11" t="s">
        <v>94</v>
      </c>
      <c r="C56" s="12">
        <f>C43+C55</f>
        <v>172.75999999999993</v>
      </c>
      <c r="D56" s="12">
        <v>242.18468999999988</v>
      </c>
    </row>
    <row r="57" spans="1:4" ht="15.75" thickBot="1">
      <c r="A57" s="13" t="s">
        <v>192</v>
      </c>
      <c r="B57" s="13" t="s">
        <v>96</v>
      </c>
      <c r="C57" s="14"/>
      <c r="D57" s="14">
        <v>-62.370400000000004</v>
      </c>
    </row>
    <row r="58" spans="1:4" ht="23.25" thickBot="1">
      <c r="A58" s="11" t="s">
        <v>13</v>
      </c>
      <c r="B58" s="11" t="s">
        <v>97</v>
      </c>
      <c r="C58" s="12">
        <f>C56+C57</f>
        <v>172.75999999999993</v>
      </c>
      <c r="D58" s="12">
        <v>179.81428999999986</v>
      </c>
    </row>
    <row r="59" spans="1:4" ht="15.75" thickBot="1">
      <c r="A59" s="15"/>
      <c r="B59" s="15" t="s">
        <v>98</v>
      </c>
      <c r="C59" s="17">
        <f>C60</f>
        <v>0</v>
      </c>
      <c r="D59" s="17">
        <v>0</v>
      </c>
    </row>
    <row r="60" spans="1:4" ht="15.75" thickBot="1">
      <c r="A60" s="13" t="s">
        <v>13</v>
      </c>
      <c r="B60" s="13" t="s">
        <v>99</v>
      </c>
      <c r="C60" s="14"/>
      <c r="D60" s="14">
        <v>0</v>
      </c>
    </row>
    <row r="61" spans="1:4" ht="15.75" thickBot="1">
      <c r="A61" s="13" t="s">
        <v>13</v>
      </c>
      <c r="B61" s="13" t="s">
        <v>100</v>
      </c>
      <c r="C61" s="14">
        <f>C58+C60</f>
        <v>172.75999999999993</v>
      </c>
      <c r="D61" s="14">
        <v>179.81428999999986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PageLayoutView="0" workbookViewId="0" topLeftCell="A43">
      <selection activeCell="B49" sqref="B49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customWidth="1"/>
  </cols>
  <sheetData>
    <row r="1" spans="1:4" ht="15.75" thickBot="1">
      <c r="A1" s="77" t="s">
        <v>2</v>
      </c>
      <c r="B1" s="77"/>
      <c r="C1" s="77"/>
      <c r="D1" s="77"/>
    </row>
    <row r="2" spans="1:4" ht="20.25" thickBot="1">
      <c r="A2" s="15"/>
      <c r="B2" s="16" t="s">
        <v>5</v>
      </c>
      <c r="C2" s="10" t="s">
        <v>3</v>
      </c>
      <c r="D2" s="15" t="s">
        <v>4</v>
      </c>
    </row>
    <row r="3" spans="1:4" ht="15.75" thickBot="1">
      <c r="A3" s="15"/>
      <c r="B3" s="15" t="s">
        <v>6</v>
      </c>
      <c r="C3" s="17">
        <f>C58</f>
        <v>-451</v>
      </c>
      <c r="D3" s="17">
        <f>D58</f>
        <v>-2204</v>
      </c>
    </row>
    <row r="4" spans="1:4" ht="23.25" thickBot="1">
      <c r="A4" s="13" t="s">
        <v>7</v>
      </c>
      <c r="B4" s="13" t="s">
        <v>8</v>
      </c>
      <c r="C4" s="14">
        <v>4016</v>
      </c>
      <c r="D4" s="14">
        <v>8654</v>
      </c>
    </row>
    <row r="5" spans="1:4" ht="15.75" thickBot="1">
      <c r="A5" s="13" t="s">
        <v>9</v>
      </c>
      <c r="B5" s="13" t="s">
        <v>10</v>
      </c>
      <c r="C5" s="14"/>
      <c r="D5" s="14"/>
    </row>
    <row r="6" spans="1:4" ht="15.75" thickBot="1">
      <c r="A6" s="13" t="s">
        <v>11</v>
      </c>
      <c r="B6" s="13" t="s">
        <v>12</v>
      </c>
      <c r="C6" s="14"/>
      <c r="D6" s="14"/>
    </row>
    <row r="7" spans="1:4" ht="15.75" thickBot="1">
      <c r="A7" s="13" t="s">
        <v>13</v>
      </c>
      <c r="B7" s="13" t="s">
        <v>14</v>
      </c>
      <c r="C7" s="14">
        <f>SUM(C8:C11)</f>
        <v>-1234</v>
      </c>
      <c r="D7" s="14">
        <f>SUM(D8:D11)</f>
        <v>-2701</v>
      </c>
    </row>
    <row r="8" spans="1:4" ht="15.75" thickBot="1">
      <c r="A8" s="13" t="s">
        <v>15</v>
      </c>
      <c r="B8" s="13" t="s">
        <v>16</v>
      </c>
      <c r="C8" s="14"/>
      <c r="D8" s="14"/>
    </row>
    <row r="9" spans="1:4" ht="34.5" thickBot="1">
      <c r="A9" s="13" t="s">
        <v>17</v>
      </c>
      <c r="B9" s="13" t="s">
        <v>18</v>
      </c>
      <c r="C9" s="14"/>
      <c r="D9" s="14"/>
    </row>
    <row r="10" spans="1:4" ht="15.75" thickBot="1">
      <c r="A10" s="13" t="s">
        <v>19</v>
      </c>
      <c r="B10" s="13" t="s">
        <v>20</v>
      </c>
      <c r="C10" s="14">
        <v>-1234</v>
      </c>
      <c r="D10" s="14">
        <v>-2701</v>
      </c>
    </row>
    <row r="11" spans="1:4" ht="23.25" thickBot="1">
      <c r="A11" s="13" t="s">
        <v>21</v>
      </c>
      <c r="B11" s="13" t="s">
        <v>22</v>
      </c>
      <c r="C11" s="14"/>
      <c r="D11" s="14"/>
    </row>
    <row r="12" spans="1:4" ht="15.75" thickBot="1">
      <c r="A12" s="13" t="s">
        <v>13</v>
      </c>
      <c r="B12" s="13" t="s">
        <v>23</v>
      </c>
      <c r="C12" s="14">
        <f>SUM(C13:C14)</f>
        <v>69</v>
      </c>
      <c r="D12" s="14">
        <f>SUM(D13:D14)</f>
        <v>153</v>
      </c>
    </row>
    <row r="13" spans="1:4" ht="15.75" thickBot="1">
      <c r="A13" s="13" t="s">
        <v>24</v>
      </c>
      <c r="B13" s="13" t="s">
        <v>25</v>
      </c>
      <c r="C13" s="14">
        <v>69</v>
      </c>
      <c r="D13" s="14">
        <v>89</v>
      </c>
    </row>
    <row r="14" spans="1:4" ht="15.75" thickBot="1">
      <c r="A14" s="13" t="s">
        <v>26</v>
      </c>
      <c r="B14" s="13" t="s">
        <v>27</v>
      </c>
      <c r="C14" s="14">
        <v>0</v>
      </c>
      <c r="D14" s="14">
        <v>64</v>
      </c>
    </row>
    <row r="15" spans="1:4" ht="15.75" thickBot="1">
      <c r="A15" s="13" t="s">
        <v>13</v>
      </c>
      <c r="B15" s="13" t="s">
        <v>28</v>
      </c>
      <c r="C15" s="14">
        <f>SUM(C16:C18)</f>
        <v>-528</v>
      </c>
      <c r="D15" s="14">
        <f>SUM(D16:D18)</f>
        <v>-1495</v>
      </c>
    </row>
    <row r="16" spans="1:4" ht="15.75" thickBot="1">
      <c r="A16" s="13" t="s">
        <v>29</v>
      </c>
      <c r="B16" s="13" t="s">
        <v>30</v>
      </c>
      <c r="C16" s="14">
        <v>-406</v>
      </c>
      <c r="D16" s="14">
        <v>-910</v>
      </c>
    </row>
    <row r="17" spans="1:4" ht="15.75" thickBot="1">
      <c r="A17" s="13" t="s">
        <v>31</v>
      </c>
      <c r="B17" s="13" t="s">
        <v>32</v>
      </c>
      <c r="C17" s="14">
        <v>-116</v>
      </c>
      <c r="D17" s="14">
        <v>-273</v>
      </c>
    </row>
    <row r="18" spans="1:4" ht="15.75" thickBot="1">
      <c r="A18" s="13" t="s">
        <v>33</v>
      </c>
      <c r="B18" s="13" t="s">
        <v>34</v>
      </c>
      <c r="C18" s="14">
        <v>-6</v>
      </c>
      <c r="D18" s="14">
        <v>-312</v>
      </c>
    </row>
    <row r="19" spans="1:4" ht="15.75" thickBot="1">
      <c r="A19" s="13" t="s">
        <v>13</v>
      </c>
      <c r="B19" s="13" t="s">
        <v>35</v>
      </c>
      <c r="C19" s="14">
        <f>SUM(C20:C23)</f>
        <v>-2535</v>
      </c>
      <c r="D19" s="14">
        <f>SUM(D20:D23)</f>
        <v>-6262</v>
      </c>
    </row>
    <row r="20" spans="1:4" ht="34.5" thickBot="1">
      <c r="A20" s="13" t="s">
        <v>36</v>
      </c>
      <c r="B20" s="13" t="s">
        <v>37</v>
      </c>
      <c r="C20" s="14">
        <v>-346</v>
      </c>
      <c r="D20" s="14">
        <v>-623</v>
      </c>
    </row>
    <row r="21" spans="1:4" ht="15.75" thickBot="1">
      <c r="A21" s="13" t="s">
        <v>38</v>
      </c>
      <c r="B21" s="13" t="s">
        <v>39</v>
      </c>
      <c r="C21" s="14">
        <v>-167</v>
      </c>
      <c r="D21" s="14">
        <v>-382</v>
      </c>
    </row>
    <row r="22" spans="1:4" ht="15.75" thickBot="1">
      <c r="A22" s="13" t="s">
        <v>40</v>
      </c>
      <c r="B22" s="13" t="s">
        <v>41</v>
      </c>
      <c r="C22" s="14">
        <v>-2022</v>
      </c>
      <c r="D22" s="14">
        <v>-5257</v>
      </c>
    </row>
    <row r="23" spans="1:4" ht="15.75" thickBot="1">
      <c r="A23" s="13" t="s">
        <v>42</v>
      </c>
      <c r="B23" s="13" t="s">
        <v>43</v>
      </c>
      <c r="C23" s="14"/>
      <c r="D23" s="14"/>
    </row>
    <row r="24" spans="1:4" ht="15.75" thickBot="1">
      <c r="A24" s="13" t="s">
        <v>13</v>
      </c>
      <c r="B24" s="13" t="s">
        <v>44</v>
      </c>
      <c r="C24" s="14">
        <f>SUM(C25:C27)</f>
        <v>-1273</v>
      </c>
      <c r="D24" s="14">
        <f>SUM(D25:D27)</f>
        <v>-2587</v>
      </c>
    </row>
    <row r="25" spans="1:4" ht="15.75" thickBot="1">
      <c r="A25" s="13" t="s">
        <v>45</v>
      </c>
      <c r="B25" s="13" t="s">
        <v>46</v>
      </c>
      <c r="C25" s="14">
        <v>-9</v>
      </c>
      <c r="D25" s="14">
        <v>-19</v>
      </c>
    </row>
    <row r="26" spans="1:4" ht="15.75" thickBot="1">
      <c r="A26" s="13" t="s">
        <v>47</v>
      </c>
      <c r="B26" s="13" t="s">
        <v>48</v>
      </c>
      <c r="C26" s="14">
        <v>-1264</v>
      </c>
      <c r="D26" s="14">
        <v>-2568</v>
      </c>
    </row>
    <row r="27" spans="1:4" ht="15.75" thickBot="1">
      <c r="A27" s="13" t="s">
        <v>49</v>
      </c>
      <c r="B27" s="13" t="s">
        <v>50</v>
      </c>
      <c r="C27" s="14"/>
      <c r="D27" s="14"/>
    </row>
    <row r="28" spans="1:4" ht="15.75" thickBot="1">
      <c r="A28" s="13" t="s">
        <v>13</v>
      </c>
      <c r="B28" s="13" t="s">
        <v>51</v>
      </c>
      <c r="C28" s="14">
        <v>829</v>
      </c>
      <c r="D28" s="14">
        <v>1698</v>
      </c>
    </row>
    <row r="29" spans="1:4" ht="15.75" thickBot="1">
      <c r="A29" s="13" t="s">
        <v>52</v>
      </c>
      <c r="B29" s="13" t="s">
        <v>53</v>
      </c>
      <c r="C29" s="14">
        <v>61</v>
      </c>
      <c r="D29" s="14">
        <v>301</v>
      </c>
    </row>
    <row r="30" spans="1:4" ht="15.75" thickBot="1">
      <c r="A30" s="13" t="s">
        <v>13</v>
      </c>
      <c r="B30" s="13" t="s">
        <v>54</v>
      </c>
      <c r="C30" s="14">
        <f>C31+C35</f>
        <v>3</v>
      </c>
      <c r="D30" s="14">
        <f>D31+D35</f>
        <v>6</v>
      </c>
    </row>
    <row r="31" spans="1:4" ht="15.75" thickBot="1">
      <c r="A31" s="13" t="s">
        <v>13</v>
      </c>
      <c r="B31" s="13" t="s">
        <v>55</v>
      </c>
      <c r="C31" s="14">
        <f>SUM(C32:C34)</f>
        <v>3</v>
      </c>
      <c r="D31" s="14">
        <f>SUM(D32:D34)</f>
        <v>6</v>
      </c>
    </row>
    <row r="32" spans="1:4" ht="15.75" thickBot="1">
      <c r="A32" s="13" t="s">
        <v>56</v>
      </c>
      <c r="B32" s="13" t="s">
        <v>57</v>
      </c>
      <c r="C32" s="14">
        <v>3</v>
      </c>
      <c r="D32" s="14">
        <v>6</v>
      </c>
    </row>
    <row r="33" spans="1:4" ht="15.75" thickBot="1">
      <c r="A33" s="13" t="s">
        <v>58</v>
      </c>
      <c r="B33" s="13" t="s">
        <v>59</v>
      </c>
      <c r="C33" s="14"/>
      <c r="D33" s="14"/>
    </row>
    <row r="34" spans="1:4" ht="15.75" thickBot="1">
      <c r="A34" s="13" t="s">
        <v>60</v>
      </c>
      <c r="B34" s="13" t="s">
        <v>61</v>
      </c>
      <c r="C34" s="14"/>
      <c r="D34" s="14"/>
    </row>
    <row r="35" spans="1:4" ht="15.75" thickBot="1">
      <c r="A35" s="13" t="s">
        <v>13</v>
      </c>
      <c r="B35" s="13" t="s">
        <v>62</v>
      </c>
      <c r="C35" s="14">
        <f>SUM(C36:C38)</f>
        <v>0</v>
      </c>
      <c r="D35" s="14">
        <f>SUM(D36:D38)</f>
        <v>0</v>
      </c>
    </row>
    <row r="36" spans="1:4" ht="15.75" thickBot="1">
      <c r="A36" s="13" t="s">
        <v>63</v>
      </c>
      <c r="B36" s="13" t="s">
        <v>57</v>
      </c>
      <c r="C36" s="14"/>
      <c r="D36" s="14"/>
    </row>
    <row r="37" spans="1:4" ht="15.75" thickBot="1">
      <c r="A37" s="13" t="s">
        <v>64</v>
      </c>
      <c r="B37" s="13" t="s">
        <v>59</v>
      </c>
      <c r="C37" s="14"/>
      <c r="D37" s="14"/>
    </row>
    <row r="38" spans="1:4" ht="15.75" thickBot="1">
      <c r="A38" s="13" t="s">
        <v>65</v>
      </c>
      <c r="B38" s="13" t="s">
        <v>61</v>
      </c>
      <c r="C38" s="14"/>
      <c r="D38" s="14"/>
    </row>
    <row r="39" spans="1:4" ht="15.75" thickBot="1">
      <c r="A39" s="13" t="s">
        <v>66</v>
      </c>
      <c r="B39" s="13" t="s">
        <v>67</v>
      </c>
      <c r="C39" s="14"/>
      <c r="D39" s="14"/>
    </row>
    <row r="40" spans="1:4" ht="15.75" thickBot="1">
      <c r="A40" s="13" t="s">
        <v>66</v>
      </c>
      <c r="B40" s="13" t="s">
        <v>68</v>
      </c>
      <c r="C40" s="14">
        <f>+C41+C42</f>
        <v>145</v>
      </c>
      <c r="D40" s="14">
        <v>56</v>
      </c>
    </row>
    <row r="41" spans="1:4" ht="15.75" thickBot="1">
      <c r="A41" s="13" t="s">
        <v>69</v>
      </c>
      <c r="B41" s="13" t="s">
        <v>70</v>
      </c>
      <c r="C41" s="14"/>
      <c r="D41" s="14"/>
    </row>
    <row r="42" spans="1:4" ht="15.75" thickBot="1">
      <c r="A42" s="13" t="s">
        <v>71</v>
      </c>
      <c r="B42" s="13" t="s">
        <v>72</v>
      </c>
      <c r="C42" s="14">
        <v>145</v>
      </c>
      <c r="D42" s="14"/>
    </row>
    <row r="43" spans="1:4" ht="15.75" thickBot="1">
      <c r="A43" s="11" t="s">
        <v>13</v>
      </c>
      <c r="B43" s="11" t="s">
        <v>73</v>
      </c>
      <c r="C43" s="12">
        <f>C4+C5+C6+C7+C12+C15+C19+C24+C28+C29+C30+C39+C40</f>
        <v>-447</v>
      </c>
      <c r="D43" s="12">
        <f>D4+D5+D6+D7+D12+D15+D19+D24+D28+D29+D30+D39+D40</f>
        <v>-2177</v>
      </c>
    </row>
    <row r="44" spans="1:4" ht="15.75" thickBot="1">
      <c r="A44" s="13" t="s">
        <v>13</v>
      </c>
      <c r="B44" s="13" t="s">
        <v>74</v>
      </c>
      <c r="C44" s="14">
        <f>SUM(C45:C46)</f>
        <v>0</v>
      </c>
      <c r="D44" s="14">
        <f>SUM(D45:D46)</f>
        <v>0</v>
      </c>
    </row>
    <row r="45" spans="1:4" ht="15.75" thickBot="1">
      <c r="A45" s="13" t="s">
        <v>75</v>
      </c>
      <c r="B45" s="13" t="s">
        <v>76</v>
      </c>
      <c r="C45" s="14"/>
      <c r="D45" s="14"/>
    </row>
    <row r="46" spans="1:4" ht="15.75" thickBot="1">
      <c r="A46" s="13" t="s">
        <v>77</v>
      </c>
      <c r="B46" s="13" t="s">
        <v>78</v>
      </c>
      <c r="C46" s="14"/>
      <c r="D46" s="14"/>
    </row>
    <row r="47" spans="1:4" ht="15.75" thickBot="1">
      <c r="A47" s="13" t="s">
        <v>13</v>
      </c>
      <c r="B47" s="13" t="s">
        <v>79</v>
      </c>
      <c r="C47" s="14">
        <v>-4</v>
      </c>
      <c r="D47" s="14">
        <f>SUM(D48:D50)</f>
        <v>-9</v>
      </c>
    </row>
    <row r="48" spans="1:4" ht="45.75" thickBot="1">
      <c r="A48" s="13" t="s">
        <v>80</v>
      </c>
      <c r="B48" s="13" t="s">
        <v>81</v>
      </c>
      <c r="C48" s="14"/>
      <c r="D48" s="14"/>
    </row>
    <row r="49" spans="1:4" ht="57" thickBot="1">
      <c r="A49" s="13" t="s">
        <v>82</v>
      </c>
      <c r="B49" s="13" t="s">
        <v>83</v>
      </c>
      <c r="C49" s="14">
        <v>-2</v>
      </c>
      <c r="D49" s="14">
        <v>-9</v>
      </c>
    </row>
    <row r="50" spans="1:4" ht="15.75" thickBot="1">
      <c r="A50" s="13" t="s">
        <v>84</v>
      </c>
      <c r="B50" s="13" t="s">
        <v>85</v>
      </c>
      <c r="C50" s="14"/>
      <c r="D50" s="14"/>
    </row>
    <row r="51" spans="1:4" ht="15.75" thickBot="1">
      <c r="A51" s="13" t="s">
        <v>86</v>
      </c>
      <c r="B51" s="13" t="s">
        <v>87</v>
      </c>
      <c r="C51" s="14"/>
      <c r="D51" s="14"/>
    </row>
    <row r="52" spans="1:4" ht="15.75" thickBot="1">
      <c r="A52" s="13" t="s">
        <v>88</v>
      </c>
      <c r="B52" s="13" t="s">
        <v>89</v>
      </c>
      <c r="C52" s="14"/>
      <c r="D52" s="14"/>
    </row>
    <row r="53" spans="1:4" ht="23.25" thickBot="1">
      <c r="A53" s="13" t="s">
        <v>90</v>
      </c>
      <c r="B53" s="13" t="s">
        <v>91</v>
      </c>
      <c r="C53" s="14"/>
      <c r="D53" s="14"/>
    </row>
    <row r="54" spans="1:4" ht="15.75" thickBot="1">
      <c r="A54" s="13" t="s">
        <v>13</v>
      </c>
      <c r="B54" s="13" t="s">
        <v>92</v>
      </c>
      <c r="C54" s="14"/>
      <c r="D54" s="14"/>
    </row>
    <row r="55" spans="1:4" ht="15.75" thickBot="1">
      <c r="A55" s="11" t="s">
        <v>13</v>
      </c>
      <c r="B55" s="11" t="s">
        <v>93</v>
      </c>
      <c r="C55" s="12">
        <f>C44+C47+C51+C52+C53+C54</f>
        <v>-4</v>
      </c>
      <c r="D55" s="12">
        <f>D44+D47+D51+D52+D53+D54</f>
        <v>-9</v>
      </c>
    </row>
    <row r="56" spans="1:4" ht="15.75" thickBot="1">
      <c r="A56" s="11" t="s">
        <v>13</v>
      </c>
      <c r="B56" s="11" t="s">
        <v>94</v>
      </c>
      <c r="C56" s="12">
        <f>C43+C55</f>
        <v>-451</v>
      </c>
      <c r="D56" s="12">
        <f>D43+D55</f>
        <v>-2186</v>
      </c>
    </row>
    <row r="57" spans="1:4" ht="15.75" thickBot="1">
      <c r="A57" s="13" t="s">
        <v>95</v>
      </c>
      <c r="B57" s="13" t="s">
        <v>96</v>
      </c>
      <c r="C57" s="14">
        <v>0</v>
      </c>
      <c r="D57" s="14">
        <v>-18</v>
      </c>
    </row>
    <row r="58" spans="1:4" ht="23.25" thickBot="1">
      <c r="A58" s="11" t="s">
        <v>13</v>
      </c>
      <c r="B58" s="11" t="s">
        <v>97</v>
      </c>
      <c r="C58" s="12">
        <f>C56+C57</f>
        <v>-451</v>
      </c>
      <c r="D58" s="12">
        <f>D56+D57</f>
        <v>-2204</v>
      </c>
    </row>
    <row r="59" spans="1:4" ht="15.75" thickBot="1">
      <c r="A59" s="15"/>
      <c r="B59" s="15" t="s">
        <v>98</v>
      </c>
      <c r="C59" s="17">
        <f>C60</f>
        <v>0</v>
      </c>
      <c r="D59" s="17">
        <f>D60</f>
        <v>0</v>
      </c>
    </row>
    <row r="60" spans="1:4" ht="15.75" thickBot="1">
      <c r="A60" s="13" t="s">
        <v>13</v>
      </c>
      <c r="B60" s="13" t="s">
        <v>99</v>
      </c>
      <c r="C60" s="14"/>
      <c r="D60" s="14"/>
    </row>
    <row r="61" spans="1:4" ht="15.75" thickBot="1">
      <c r="A61" s="13" t="s">
        <v>13</v>
      </c>
      <c r="B61" s="13" t="s">
        <v>100</v>
      </c>
      <c r="C61" s="14">
        <f>C58+C60</f>
        <v>-451</v>
      </c>
      <c r="D61" s="14">
        <f>D58+D60</f>
        <v>-2204</v>
      </c>
    </row>
    <row r="62" spans="3:4" ht="15">
      <c r="C62" s="24"/>
      <c r="D62" s="24"/>
    </row>
    <row r="63" spans="3:4" ht="15">
      <c r="C63" s="18"/>
      <c r="D63" s="18"/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3" width="17.28125" style="0" customWidth="1"/>
    <col min="4" max="4" width="18.00390625" style="0" customWidth="1"/>
  </cols>
  <sheetData>
    <row r="1" spans="1:4" ht="19.5" customHeight="1" thickBot="1">
      <c r="A1" s="77" t="s">
        <v>2</v>
      </c>
      <c r="B1" s="77"/>
      <c r="C1" s="77"/>
      <c r="D1" s="77"/>
    </row>
    <row r="2" spans="1:4" ht="20.25" thickBot="1">
      <c r="A2" s="15"/>
      <c r="B2" s="16" t="s">
        <v>5</v>
      </c>
      <c r="C2" s="15" t="s">
        <v>3</v>
      </c>
      <c r="D2" s="15" t="s">
        <v>4</v>
      </c>
    </row>
    <row r="3" spans="1:4" ht="15.75" thickBot="1">
      <c r="A3" s="15"/>
      <c r="B3" s="15" t="s">
        <v>6</v>
      </c>
      <c r="C3" s="59">
        <v>566.2127900000002</v>
      </c>
      <c r="D3" s="59">
        <v>-41.39680000000002</v>
      </c>
    </row>
    <row r="4" spans="1:4" ht="23.25" thickBot="1">
      <c r="A4" s="13" t="s">
        <v>7</v>
      </c>
      <c r="B4" s="13" t="s">
        <v>8</v>
      </c>
      <c r="C4" s="60">
        <v>3139.5707599999996</v>
      </c>
      <c r="D4" s="60">
        <v>4172.50847</v>
      </c>
    </row>
    <row r="5" spans="1:4" ht="15.75" thickBot="1">
      <c r="A5" s="13" t="s">
        <v>9</v>
      </c>
      <c r="B5" s="13" t="s">
        <v>10</v>
      </c>
      <c r="C5" s="60">
        <v>-7.73823</v>
      </c>
      <c r="D5" s="60">
        <v>-47.83914</v>
      </c>
    </row>
    <row r="6" spans="1:4" ht="15.75" thickBot="1">
      <c r="A6" s="13" t="s">
        <v>11</v>
      </c>
      <c r="B6" s="13" t="s">
        <v>12</v>
      </c>
      <c r="C6" s="60">
        <v>0</v>
      </c>
      <c r="D6" s="60">
        <v>0</v>
      </c>
    </row>
    <row r="7" spans="1:4" ht="15.75" thickBot="1">
      <c r="A7" s="13" t="s">
        <v>13</v>
      </c>
      <c r="B7" s="13" t="s">
        <v>14</v>
      </c>
      <c r="C7" s="60">
        <v>-2.5365300000000004</v>
      </c>
      <c r="D7" s="60">
        <v>-10.391399999999999</v>
      </c>
    </row>
    <row r="8" spans="1:4" ht="15.75" thickBot="1">
      <c r="A8" s="13" t="s">
        <v>15</v>
      </c>
      <c r="B8" s="13" t="s">
        <v>16</v>
      </c>
      <c r="C8" s="60">
        <v>0</v>
      </c>
      <c r="D8" s="60">
        <v>0</v>
      </c>
    </row>
    <row r="9" spans="1:4" ht="34.5" thickBot="1">
      <c r="A9" s="13" t="s">
        <v>17</v>
      </c>
      <c r="B9" s="13" t="s">
        <v>18</v>
      </c>
      <c r="C9" s="60">
        <v>-2.5365300000000004</v>
      </c>
      <c r="D9" s="60">
        <v>-10.391399999999999</v>
      </c>
    </row>
    <row r="10" spans="1:4" ht="15.75" thickBot="1">
      <c r="A10" s="13" t="s">
        <v>19</v>
      </c>
      <c r="B10" s="13" t="s">
        <v>20</v>
      </c>
      <c r="C10" s="60">
        <v>0</v>
      </c>
      <c r="D10" s="60">
        <v>0</v>
      </c>
    </row>
    <row r="11" spans="1:4" ht="23.25" thickBot="1">
      <c r="A11" s="13" t="s">
        <v>21</v>
      </c>
      <c r="B11" s="13" t="s">
        <v>22</v>
      </c>
      <c r="C11" s="60">
        <v>0</v>
      </c>
      <c r="D11" s="60">
        <v>0</v>
      </c>
    </row>
    <row r="12" spans="1:4" ht="15.75" thickBot="1">
      <c r="A12" s="13" t="s">
        <v>13</v>
      </c>
      <c r="B12" s="13" t="s">
        <v>23</v>
      </c>
      <c r="C12" s="60">
        <v>33.13997</v>
      </c>
      <c r="D12" s="60">
        <v>2.4</v>
      </c>
    </row>
    <row r="13" spans="1:4" ht="15.75" thickBot="1">
      <c r="A13" s="13" t="s">
        <v>24</v>
      </c>
      <c r="B13" s="13" t="s">
        <v>25</v>
      </c>
      <c r="C13" s="60">
        <v>33.13997</v>
      </c>
      <c r="D13" s="60">
        <v>2.4</v>
      </c>
    </row>
    <row r="14" spans="1:4" ht="15.75" thickBot="1">
      <c r="A14" s="13" t="s">
        <v>26</v>
      </c>
      <c r="B14" s="13" t="s">
        <v>27</v>
      </c>
      <c r="C14" s="60">
        <v>0</v>
      </c>
      <c r="D14" s="60">
        <v>0</v>
      </c>
    </row>
    <row r="15" spans="1:4" ht="15.75" thickBot="1">
      <c r="A15" s="13" t="s">
        <v>13</v>
      </c>
      <c r="B15" s="13" t="s">
        <v>28</v>
      </c>
      <c r="C15" s="60">
        <v>-442.87271999999996</v>
      </c>
      <c r="D15" s="60">
        <v>-955.6773499999998</v>
      </c>
    </row>
    <row r="16" spans="1:4" ht="15.75" thickBot="1">
      <c r="A16" s="13" t="s">
        <v>29</v>
      </c>
      <c r="B16" s="13" t="s">
        <v>30</v>
      </c>
      <c r="C16" s="60">
        <v>-329.25703999999996</v>
      </c>
      <c r="D16" s="60">
        <v>-693.41819</v>
      </c>
    </row>
    <row r="17" spans="1:4" ht="15.75" thickBot="1">
      <c r="A17" s="13" t="s">
        <v>31</v>
      </c>
      <c r="B17" s="13" t="s">
        <v>32</v>
      </c>
      <c r="C17" s="60">
        <v>-113.61568000000001</v>
      </c>
      <c r="D17" s="60">
        <v>-221.01915999999997</v>
      </c>
    </row>
    <row r="18" spans="1:4" ht="15.75" thickBot="1">
      <c r="A18" s="13" t="s">
        <v>33</v>
      </c>
      <c r="B18" s="13" t="s">
        <v>34</v>
      </c>
      <c r="C18" s="60">
        <v>0</v>
      </c>
      <c r="D18" s="60">
        <v>-41.24</v>
      </c>
    </row>
    <row r="19" spans="1:4" ht="15.75" thickBot="1">
      <c r="A19" s="13" t="s">
        <v>13</v>
      </c>
      <c r="B19" s="13" t="s">
        <v>35</v>
      </c>
      <c r="C19" s="60">
        <v>-869.98613</v>
      </c>
      <c r="D19" s="60">
        <v>-1250.91055</v>
      </c>
    </row>
    <row r="20" spans="1:4" ht="34.5" thickBot="1">
      <c r="A20" s="13" t="s">
        <v>36</v>
      </c>
      <c r="B20" s="13" t="s">
        <v>37</v>
      </c>
      <c r="C20" s="60">
        <v>-623.98039</v>
      </c>
      <c r="D20" s="60">
        <v>-938.6404500000001</v>
      </c>
    </row>
    <row r="21" spans="1:4" ht="15.75" thickBot="1">
      <c r="A21" s="13" t="s">
        <v>38</v>
      </c>
      <c r="B21" s="13" t="s">
        <v>39</v>
      </c>
      <c r="C21" s="60">
        <v>-246.00574</v>
      </c>
      <c r="D21" s="60">
        <v>-312.27009999999996</v>
      </c>
    </row>
    <row r="22" spans="1:4" ht="15.75" thickBot="1">
      <c r="A22" s="13" t="s">
        <v>40</v>
      </c>
      <c r="B22" s="13" t="s">
        <v>41</v>
      </c>
      <c r="C22" s="60">
        <v>0</v>
      </c>
      <c r="D22" s="60">
        <v>0</v>
      </c>
    </row>
    <row r="23" spans="1:4" ht="15.75" thickBot="1">
      <c r="A23" s="13" t="s">
        <v>42</v>
      </c>
      <c r="B23" s="13" t="s">
        <v>43</v>
      </c>
      <c r="C23" s="60">
        <v>0</v>
      </c>
      <c r="D23" s="60">
        <v>0</v>
      </c>
    </row>
    <row r="24" spans="1:4" ht="15.75" thickBot="1">
      <c r="A24" s="13" t="s">
        <v>13</v>
      </c>
      <c r="B24" s="13" t="s">
        <v>44</v>
      </c>
      <c r="C24" s="60">
        <v>-968.46451</v>
      </c>
      <c r="D24" s="60">
        <v>-1941.10154</v>
      </c>
    </row>
    <row r="25" spans="1:4" ht="15.75" thickBot="1">
      <c r="A25" s="13" t="s">
        <v>45</v>
      </c>
      <c r="B25" s="13" t="s">
        <v>46</v>
      </c>
      <c r="C25" s="60">
        <v>-237.81728</v>
      </c>
      <c r="D25" s="60">
        <v>-475.09228</v>
      </c>
    </row>
    <row r="26" spans="1:4" ht="15.75" thickBot="1">
      <c r="A26" s="13" t="s">
        <v>47</v>
      </c>
      <c r="B26" s="13" t="s">
        <v>48</v>
      </c>
      <c r="C26" s="60">
        <v>-730.64723</v>
      </c>
      <c r="D26" s="60">
        <v>-1466.00926</v>
      </c>
    </row>
    <row r="27" spans="1:4" ht="15.75" thickBot="1">
      <c r="A27" s="13" t="s">
        <v>49</v>
      </c>
      <c r="B27" s="13" t="s">
        <v>50</v>
      </c>
      <c r="C27" s="60">
        <v>0</v>
      </c>
      <c r="D27" s="60">
        <v>0</v>
      </c>
    </row>
    <row r="28" spans="1:4" ht="15.75" thickBot="1">
      <c r="A28" s="13" t="s">
        <v>13</v>
      </c>
      <c r="B28" s="13" t="s">
        <v>51</v>
      </c>
      <c r="C28" s="60">
        <v>17.817</v>
      </c>
      <c r="D28" s="60">
        <v>35.634</v>
      </c>
    </row>
    <row r="29" spans="1:4" ht="15.75" thickBot="1">
      <c r="A29" s="13" t="s">
        <v>52</v>
      </c>
      <c r="B29" s="13" t="s">
        <v>53</v>
      </c>
      <c r="C29" s="60">
        <v>0</v>
      </c>
      <c r="D29" s="60">
        <v>0</v>
      </c>
    </row>
    <row r="30" spans="1:4" ht="15.75" thickBot="1">
      <c r="A30" s="13" t="s">
        <v>13</v>
      </c>
      <c r="B30" s="13" t="s">
        <v>54</v>
      </c>
      <c r="C30" s="60">
        <v>0</v>
      </c>
      <c r="D30" s="60">
        <v>0</v>
      </c>
    </row>
    <row r="31" spans="1:4" ht="15.75" thickBot="1">
      <c r="A31" s="13" t="s">
        <v>13</v>
      </c>
      <c r="B31" s="13" t="s">
        <v>55</v>
      </c>
      <c r="C31" s="60">
        <v>0</v>
      </c>
      <c r="D31" s="60">
        <v>0</v>
      </c>
    </row>
    <row r="32" spans="1:4" ht="15.75" thickBot="1">
      <c r="A32" s="13" t="s">
        <v>56</v>
      </c>
      <c r="B32" s="13" t="s">
        <v>57</v>
      </c>
      <c r="C32" s="60">
        <v>0</v>
      </c>
      <c r="D32" s="60">
        <v>0</v>
      </c>
    </row>
    <row r="33" spans="1:4" ht="15.75" thickBot="1">
      <c r="A33" s="13" t="s">
        <v>58</v>
      </c>
      <c r="B33" s="13" t="s">
        <v>59</v>
      </c>
      <c r="C33" s="60">
        <v>0</v>
      </c>
      <c r="D33" s="60">
        <v>0</v>
      </c>
    </row>
    <row r="34" spans="1:4" ht="15.75" thickBot="1">
      <c r="A34" s="13" t="s">
        <v>60</v>
      </c>
      <c r="B34" s="13" t="s">
        <v>61</v>
      </c>
      <c r="C34" s="60">
        <v>0</v>
      </c>
      <c r="D34" s="60">
        <v>0</v>
      </c>
    </row>
    <row r="35" spans="1:4" ht="15.75" thickBot="1">
      <c r="A35" s="13" t="s">
        <v>13</v>
      </c>
      <c r="B35" s="13" t="s">
        <v>62</v>
      </c>
      <c r="C35" s="60">
        <v>0</v>
      </c>
      <c r="D35" s="60">
        <v>0</v>
      </c>
    </row>
    <row r="36" spans="1:4" ht="15.75" thickBot="1">
      <c r="A36" s="13" t="s">
        <v>63</v>
      </c>
      <c r="B36" s="13" t="s">
        <v>57</v>
      </c>
      <c r="C36" s="60">
        <v>0</v>
      </c>
      <c r="D36" s="60">
        <v>0</v>
      </c>
    </row>
    <row r="37" spans="1:4" ht="15.75" thickBot="1">
      <c r="A37" s="13" t="s">
        <v>64</v>
      </c>
      <c r="B37" s="13" t="s">
        <v>59</v>
      </c>
      <c r="C37" s="60">
        <v>0</v>
      </c>
      <c r="D37" s="60">
        <v>0</v>
      </c>
    </row>
    <row r="38" spans="1:4" ht="15.75" thickBot="1">
      <c r="A38" s="13" t="s">
        <v>65</v>
      </c>
      <c r="B38" s="13" t="s">
        <v>61</v>
      </c>
      <c r="C38" s="60">
        <v>0</v>
      </c>
      <c r="D38" s="60">
        <v>0</v>
      </c>
    </row>
    <row r="39" spans="1:4" ht="15.75" thickBot="1">
      <c r="A39" s="13" t="s">
        <v>66</v>
      </c>
      <c r="B39" s="13" t="s">
        <v>67</v>
      </c>
      <c r="C39" s="60">
        <v>0</v>
      </c>
      <c r="D39" s="60">
        <v>0</v>
      </c>
    </row>
    <row r="40" spans="1:4" ht="15.75" thickBot="1">
      <c r="A40" s="13" t="s">
        <v>66</v>
      </c>
      <c r="B40" s="13" t="s">
        <v>68</v>
      </c>
      <c r="C40" s="60">
        <v>0</v>
      </c>
      <c r="D40" s="60">
        <v>0</v>
      </c>
    </row>
    <row r="41" spans="1:4" ht="15.75" thickBot="1">
      <c r="A41" s="13" t="s">
        <v>69</v>
      </c>
      <c r="B41" s="13" t="s">
        <v>70</v>
      </c>
      <c r="C41" s="60">
        <v>0</v>
      </c>
      <c r="D41" s="60">
        <v>0</v>
      </c>
    </row>
    <row r="42" spans="1:4" ht="15.75" thickBot="1">
      <c r="A42" s="13" t="s">
        <v>71</v>
      </c>
      <c r="B42" s="13" t="s">
        <v>72</v>
      </c>
      <c r="C42" s="60">
        <v>0</v>
      </c>
      <c r="D42" s="60">
        <v>0</v>
      </c>
    </row>
    <row r="43" spans="1:4" ht="15.75" thickBot="1">
      <c r="A43" s="11" t="s">
        <v>13</v>
      </c>
      <c r="B43" s="11" t="s">
        <v>73</v>
      </c>
      <c r="C43" s="61">
        <v>898.9296100000001</v>
      </c>
      <c r="D43" s="61">
        <v>4.622489999999991</v>
      </c>
    </row>
    <row r="44" spans="1:4" ht="15.75" thickBot="1">
      <c r="A44" s="13" t="s">
        <v>13</v>
      </c>
      <c r="B44" s="13" t="s">
        <v>74</v>
      </c>
      <c r="C44" s="60">
        <v>0</v>
      </c>
      <c r="D44" s="60">
        <v>0.48458</v>
      </c>
    </row>
    <row r="45" spans="1:4" ht="15.75" thickBot="1">
      <c r="A45" s="13" t="s">
        <v>75</v>
      </c>
      <c r="B45" s="13" t="s">
        <v>76</v>
      </c>
      <c r="C45" s="60">
        <v>0</v>
      </c>
      <c r="D45" s="60">
        <v>0</v>
      </c>
    </row>
    <row r="46" spans="1:4" ht="15.75" thickBot="1">
      <c r="A46" s="13" t="s">
        <v>77</v>
      </c>
      <c r="B46" s="13" t="s">
        <v>78</v>
      </c>
      <c r="C46" s="60">
        <v>0</v>
      </c>
      <c r="D46" s="60">
        <v>0.48458</v>
      </c>
    </row>
    <row r="47" spans="1:4" ht="15.75" thickBot="1">
      <c r="A47" s="13" t="s">
        <v>13</v>
      </c>
      <c r="B47" s="13" t="s">
        <v>79</v>
      </c>
      <c r="C47" s="60">
        <v>-143.97924</v>
      </c>
      <c r="D47" s="60">
        <v>-279.57084000000003</v>
      </c>
    </row>
    <row r="48" spans="1:4" ht="45.75" thickBot="1">
      <c r="A48" s="13" t="s">
        <v>80</v>
      </c>
      <c r="B48" s="13" t="s">
        <v>81</v>
      </c>
      <c r="C48" s="60">
        <v>0</v>
      </c>
      <c r="D48" s="60">
        <v>0</v>
      </c>
    </row>
    <row r="49" spans="1:4" ht="57" thickBot="1">
      <c r="A49" s="13" t="s">
        <v>82</v>
      </c>
      <c r="B49" s="13" t="s">
        <v>83</v>
      </c>
      <c r="C49" s="60">
        <v>0</v>
      </c>
      <c r="D49" s="60">
        <v>0</v>
      </c>
    </row>
    <row r="50" spans="1:4" ht="15.75" thickBot="1">
      <c r="A50" s="13" t="s">
        <v>84</v>
      </c>
      <c r="B50" s="13" t="s">
        <v>85</v>
      </c>
      <c r="C50" s="60">
        <v>-143.97924</v>
      </c>
      <c r="D50" s="60">
        <v>-279.57084000000003</v>
      </c>
    </row>
    <row r="51" spans="1:4" ht="15.75" thickBot="1">
      <c r="A51" s="13" t="s">
        <v>86</v>
      </c>
      <c r="B51" s="13" t="s">
        <v>87</v>
      </c>
      <c r="C51" s="60">
        <v>0</v>
      </c>
      <c r="D51" s="60">
        <v>0</v>
      </c>
    </row>
    <row r="52" spans="1:4" ht="15.75" thickBot="1">
      <c r="A52" s="13" t="s">
        <v>88</v>
      </c>
      <c r="B52" s="13" t="s">
        <v>89</v>
      </c>
      <c r="C52" s="60">
        <v>0</v>
      </c>
      <c r="D52" s="60">
        <v>0</v>
      </c>
    </row>
    <row r="53" spans="1:4" ht="23.25" thickBot="1">
      <c r="A53" s="13" t="s">
        <v>90</v>
      </c>
      <c r="B53" s="13" t="s">
        <v>91</v>
      </c>
      <c r="C53" s="60">
        <v>0</v>
      </c>
      <c r="D53" s="60">
        <v>0</v>
      </c>
    </row>
    <row r="54" spans="1:4" ht="15.75" thickBot="1">
      <c r="A54" s="13" t="s">
        <v>13</v>
      </c>
      <c r="B54" s="13" t="s">
        <v>92</v>
      </c>
      <c r="C54" s="60">
        <v>0</v>
      </c>
      <c r="D54" s="60">
        <v>0</v>
      </c>
    </row>
    <row r="55" spans="1:4" ht="15.75" thickBot="1">
      <c r="A55" s="11" t="s">
        <v>13</v>
      </c>
      <c r="B55" s="11" t="s">
        <v>93</v>
      </c>
      <c r="C55" s="61">
        <v>-143.97924</v>
      </c>
      <c r="D55" s="61">
        <v>-279.08626</v>
      </c>
    </row>
    <row r="56" spans="1:4" ht="15.75" thickBot="1">
      <c r="A56" s="11" t="s">
        <v>13</v>
      </c>
      <c r="B56" s="11" t="s">
        <v>94</v>
      </c>
      <c r="C56" s="61">
        <v>754.9503700000001</v>
      </c>
      <c r="D56" s="61">
        <v>-274.46377</v>
      </c>
    </row>
    <row r="57" spans="1:4" ht="15.75" thickBot="1">
      <c r="A57" s="13" t="s">
        <v>95</v>
      </c>
      <c r="B57" s="13" t="s">
        <v>96</v>
      </c>
      <c r="C57" s="60">
        <v>-188.73757999999998</v>
      </c>
      <c r="D57" s="60">
        <v>233.06697</v>
      </c>
    </row>
    <row r="58" spans="1:4" ht="23.25" thickBot="1">
      <c r="A58" s="11" t="s">
        <v>13</v>
      </c>
      <c r="B58" s="11" t="s">
        <v>97</v>
      </c>
      <c r="C58" s="61">
        <v>566.2127900000002</v>
      </c>
      <c r="D58" s="61">
        <v>-41.39680000000002</v>
      </c>
    </row>
    <row r="59" spans="1:4" ht="15.75" thickBot="1">
      <c r="A59" s="15"/>
      <c r="B59" s="15" t="s">
        <v>98</v>
      </c>
      <c r="C59" s="59">
        <v>0</v>
      </c>
      <c r="D59" s="59">
        <v>0</v>
      </c>
    </row>
    <row r="60" spans="1:4" ht="15.75" thickBot="1">
      <c r="A60" s="13" t="s">
        <v>13</v>
      </c>
      <c r="B60" s="13" t="s">
        <v>99</v>
      </c>
      <c r="C60" s="60">
        <v>0</v>
      </c>
      <c r="D60" s="60">
        <v>0</v>
      </c>
    </row>
    <row r="61" spans="1:4" ht="15.75" thickBot="1">
      <c r="A61" s="13" t="s">
        <v>13</v>
      </c>
      <c r="B61" s="13" t="s">
        <v>100</v>
      </c>
      <c r="C61" s="60">
        <v>566.2127900000002</v>
      </c>
      <c r="D61" s="60">
        <v>-41.39680000000002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3.00390625" style="0" bestFit="1" customWidth="1"/>
    <col min="3" max="3" width="21.8515625" style="0" customWidth="1"/>
    <col min="4" max="4" width="15.28125" style="0" bestFit="1" customWidth="1"/>
  </cols>
  <sheetData>
    <row r="1" spans="1:4" ht="19.5" customHeight="1" thickBot="1">
      <c r="A1" s="77" t="s">
        <v>2</v>
      </c>
      <c r="B1" s="77"/>
      <c r="C1" s="77"/>
      <c r="D1" s="77"/>
    </row>
    <row r="2" spans="1:4" ht="20.25" thickBot="1">
      <c r="A2" s="15"/>
      <c r="B2" s="16" t="s">
        <v>5</v>
      </c>
      <c r="C2" s="15" t="s">
        <v>3</v>
      </c>
      <c r="D2" s="15" t="s">
        <v>4</v>
      </c>
    </row>
    <row r="3" spans="1:4" ht="15.75" thickBot="1">
      <c r="A3" s="15"/>
      <c r="B3" s="15" t="s">
        <v>6</v>
      </c>
      <c r="C3" s="17">
        <f>C58</f>
        <v>-45.336550000001665</v>
      </c>
      <c r="D3" s="17">
        <f>D58</f>
        <v>447.46139999999696</v>
      </c>
    </row>
    <row r="4" spans="1:4" ht="23.25" thickBot="1">
      <c r="A4" s="13" t="s">
        <v>7</v>
      </c>
      <c r="B4" s="13" t="s">
        <v>8</v>
      </c>
      <c r="C4" s="14">
        <f>12914188.04/1000</f>
        <v>12914.18804</v>
      </c>
      <c r="D4" s="14">
        <f>30240361.05/1000</f>
        <v>30240.36105</v>
      </c>
    </row>
    <row r="5" spans="1:4" ht="15.75" thickBot="1">
      <c r="A5" s="13" t="s">
        <v>9</v>
      </c>
      <c r="B5" s="13" t="s">
        <v>10</v>
      </c>
      <c r="C5" s="14">
        <v>0</v>
      </c>
      <c r="D5" s="14">
        <v>0</v>
      </c>
    </row>
    <row r="6" spans="1:4" ht="15.75" thickBot="1">
      <c r="A6" s="13" t="s">
        <v>11</v>
      </c>
      <c r="B6" s="13" t="s">
        <v>12</v>
      </c>
      <c r="C6" s="14">
        <v>0</v>
      </c>
      <c r="D6" s="14">
        <v>0</v>
      </c>
    </row>
    <row r="7" spans="1:4" ht="15.75" thickBot="1">
      <c r="A7" s="13" t="s">
        <v>13</v>
      </c>
      <c r="B7" s="13" t="s">
        <v>14</v>
      </c>
      <c r="C7" s="14">
        <f>SUM(C8:C11)</f>
        <v>-4529.03964</v>
      </c>
      <c r="D7" s="14">
        <f>SUM(D8:D11)</f>
        <v>-11326.58956</v>
      </c>
    </row>
    <row r="8" spans="1:4" ht="15.75" thickBot="1">
      <c r="A8" s="13" t="s">
        <v>15</v>
      </c>
      <c r="B8" s="13" t="s">
        <v>16</v>
      </c>
      <c r="C8" s="14">
        <f>-253627.97/1000</f>
        <v>-253.62797</v>
      </c>
      <c r="D8" s="14">
        <f>-686296.7/1000</f>
        <v>-686.2967</v>
      </c>
    </row>
    <row r="9" spans="1:4" ht="34.5" thickBot="1">
      <c r="A9" s="13" t="s">
        <v>17</v>
      </c>
      <c r="B9" s="13" t="s">
        <v>18</v>
      </c>
      <c r="C9" s="14">
        <f>-1314132.28/1000</f>
        <v>-1314.13228</v>
      </c>
      <c r="D9" s="14">
        <f>-2544403.04/1000</f>
        <v>-2544.40304</v>
      </c>
    </row>
    <row r="10" spans="1:4" ht="15.75" thickBot="1">
      <c r="A10" s="13" t="s">
        <v>19</v>
      </c>
      <c r="B10" s="13" t="s">
        <v>20</v>
      </c>
      <c r="C10" s="14">
        <f>-2961314.16/1000</f>
        <v>-2961.3141600000004</v>
      </c>
      <c r="D10" s="14">
        <f>-8099304.12/1000</f>
        <v>-8099.30412</v>
      </c>
    </row>
    <row r="11" spans="1:4" ht="23.25" thickBot="1">
      <c r="A11" s="13" t="s">
        <v>21</v>
      </c>
      <c r="B11" s="13" t="s">
        <v>22</v>
      </c>
      <c r="C11" s="14">
        <f>34.77/1000</f>
        <v>0.03477</v>
      </c>
      <c r="D11" s="14">
        <f>3414.3/1000</f>
        <v>3.4143000000000003</v>
      </c>
    </row>
    <row r="12" spans="1:4" ht="15.75" thickBot="1">
      <c r="A12" s="13" t="s">
        <v>13</v>
      </c>
      <c r="B12" s="13" t="s">
        <v>23</v>
      </c>
      <c r="C12" s="14">
        <f>SUM(C13:C14)</f>
        <v>13.076780000000001</v>
      </c>
      <c r="D12" s="14">
        <f>SUM(D13:D14)</f>
        <v>12.706850000000001</v>
      </c>
    </row>
    <row r="13" spans="1:4" ht="15.75" thickBot="1">
      <c r="A13" s="13" t="s">
        <v>24</v>
      </c>
      <c r="B13" s="13" t="s">
        <v>25</v>
      </c>
      <c r="C13" s="14">
        <f>13076.78/1000</f>
        <v>13.076780000000001</v>
      </c>
      <c r="D13" s="14">
        <f>12706.85/1000</f>
        <v>12.706850000000001</v>
      </c>
    </row>
    <row r="14" spans="1:4" ht="15.75" thickBot="1">
      <c r="A14" s="13" t="s">
        <v>26</v>
      </c>
      <c r="B14" s="13" t="s">
        <v>27</v>
      </c>
      <c r="C14" s="14">
        <v>0</v>
      </c>
      <c r="D14" s="14">
        <v>0</v>
      </c>
    </row>
    <row r="15" spans="1:4" ht="15.75" thickBot="1">
      <c r="A15" s="13" t="s">
        <v>13</v>
      </c>
      <c r="B15" s="13" t="s">
        <v>28</v>
      </c>
      <c r="C15" s="14">
        <f>SUM(C16:C18)</f>
        <v>-7116.664599999999</v>
      </c>
      <c r="D15" s="14">
        <f>SUM(D16:D18)</f>
        <v>-15338.489360000001</v>
      </c>
    </row>
    <row r="16" spans="1:4" ht="15.75" thickBot="1">
      <c r="A16" s="13" t="s">
        <v>29</v>
      </c>
      <c r="B16" s="13" t="s">
        <v>30</v>
      </c>
      <c r="C16" s="14">
        <f>-5196803.39/1000</f>
        <v>-5196.80339</v>
      </c>
      <c r="D16" s="14">
        <f>-11474840.42/1000</f>
        <v>-11474.84042</v>
      </c>
    </row>
    <row r="17" spans="1:7" ht="15.75" thickBot="1">
      <c r="A17" s="13" t="s">
        <v>31</v>
      </c>
      <c r="B17" s="13" t="s">
        <v>32</v>
      </c>
      <c r="C17" s="14">
        <f>-1901759.63/1000</f>
        <v>-1901.7596299999998</v>
      </c>
      <c r="D17" s="14">
        <f>-3916019.83/1000</f>
        <v>-3916.01983</v>
      </c>
      <c r="G17" s="18"/>
    </row>
    <row r="18" spans="1:7" ht="15.75" thickBot="1">
      <c r="A18" s="13" t="s">
        <v>33</v>
      </c>
      <c r="B18" s="13" t="s">
        <v>34</v>
      </c>
      <c r="C18" s="14">
        <f>-18101.58/1000</f>
        <v>-18.101580000000002</v>
      </c>
      <c r="D18" s="14">
        <f>52370.89/1000</f>
        <v>52.37089</v>
      </c>
      <c r="G18" s="18"/>
    </row>
    <row r="19" spans="1:7" ht="15.75" thickBot="1">
      <c r="A19" s="13" t="s">
        <v>13</v>
      </c>
      <c r="B19" s="13" t="s">
        <v>35</v>
      </c>
      <c r="C19" s="14">
        <f>SUM(C20:C23)</f>
        <v>-1202.7258100000001</v>
      </c>
      <c r="D19" s="14">
        <f>SUM(D20:D23)</f>
        <v>-2710.3629599999995</v>
      </c>
      <c r="G19" s="18"/>
    </row>
    <row r="20" spans="1:4" ht="34.5" thickBot="1">
      <c r="A20" s="13" t="s">
        <v>36</v>
      </c>
      <c r="B20" s="13" t="s">
        <v>37</v>
      </c>
      <c r="C20" s="14">
        <f>-1116400.71/1000</f>
        <v>-1116.40071</v>
      </c>
      <c r="D20" s="14">
        <f>-2453439.28/1000</f>
        <v>-2453.4392799999996</v>
      </c>
    </row>
    <row r="21" spans="1:4" ht="15.75" thickBot="1">
      <c r="A21" s="13" t="s">
        <v>38</v>
      </c>
      <c r="B21" s="13" t="s">
        <v>39</v>
      </c>
      <c r="C21" s="14">
        <f>-81938.72/1000</f>
        <v>-81.93872</v>
      </c>
      <c r="D21" s="14">
        <f>-351253.44/1000</f>
        <v>-351.25344</v>
      </c>
    </row>
    <row r="22" spans="1:4" ht="18" customHeight="1" thickBot="1">
      <c r="A22" s="13" t="s">
        <v>40</v>
      </c>
      <c r="B22" s="13" t="s">
        <v>41</v>
      </c>
      <c r="C22" s="14">
        <f>-682.97/1000</f>
        <v>-0.6829700000000001</v>
      </c>
      <c r="D22" s="14">
        <f>133562.66/1000</f>
        <v>133.56266</v>
      </c>
    </row>
    <row r="23" spans="1:4" ht="15.75" thickBot="1">
      <c r="A23" s="13" t="s">
        <v>42</v>
      </c>
      <c r="B23" s="13" t="s">
        <v>43</v>
      </c>
      <c r="C23" s="14">
        <f>-3703.41/1000</f>
        <v>-3.70341</v>
      </c>
      <c r="D23" s="14">
        <f>-39232.9/1000</f>
        <v>-39.2329</v>
      </c>
    </row>
    <row r="24" spans="1:4" ht="15.75" thickBot="1">
      <c r="A24" s="13" t="s">
        <v>13</v>
      </c>
      <c r="B24" s="13" t="s">
        <v>44</v>
      </c>
      <c r="C24" s="14">
        <f>SUM(C25:C27)</f>
        <v>-118.46087</v>
      </c>
      <c r="D24" s="14">
        <f>SUM(D25:D27)</f>
        <v>-274.11505</v>
      </c>
    </row>
    <row r="25" spans="1:4" ht="15.75" thickBot="1">
      <c r="A25" s="13" t="s">
        <v>45</v>
      </c>
      <c r="B25" s="13" t="s">
        <v>46</v>
      </c>
      <c r="C25" s="14">
        <f>-14114.73/1000</f>
        <v>-14.11473</v>
      </c>
      <c r="D25" s="14">
        <f>-38412.86/1000</f>
        <v>-38.41286</v>
      </c>
    </row>
    <row r="26" spans="1:4" ht="15.75" thickBot="1">
      <c r="A26" s="13" t="s">
        <v>47</v>
      </c>
      <c r="B26" s="13" t="s">
        <v>48</v>
      </c>
      <c r="C26" s="14">
        <f>-104346.14/1000</f>
        <v>-104.34614</v>
      </c>
      <c r="D26" s="14">
        <f>-235702.19/1000</f>
        <v>-235.70219</v>
      </c>
    </row>
    <row r="27" spans="1:4" ht="15.75" thickBot="1">
      <c r="A27" s="13" t="s">
        <v>49</v>
      </c>
      <c r="B27" s="13" t="s">
        <v>50</v>
      </c>
      <c r="C27" s="14">
        <v>0</v>
      </c>
      <c r="D27" s="14">
        <v>0</v>
      </c>
    </row>
    <row r="28" spans="1:4" ht="15.75" thickBot="1">
      <c r="A28" s="13" t="s">
        <v>13</v>
      </c>
      <c r="B28" s="13" t="s">
        <v>51</v>
      </c>
      <c r="C28" s="14">
        <v>0</v>
      </c>
      <c r="D28" s="14">
        <v>0</v>
      </c>
    </row>
    <row r="29" spans="1:4" ht="15.75" thickBot="1">
      <c r="A29" s="13" t="s">
        <v>52</v>
      </c>
      <c r="B29" s="13" t="s">
        <v>53</v>
      </c>
      <c r="C29" s="14">
        <v>0</v>
      </c>
      <c r="D29" s="14">
        <f>53097.93/1000</f>
        <v>53.09793</v>
      </c>
    </row>
    <row r="30" spans="1:4" ht="15.75" thickBot="1">
      <c r="A30" s="13" t="s">
        <v>13</v>
      </c>
      <c r="B30" s="13" t="s">
        <v>54</v>
      </c>
      <c r="C30" s="14">
        <f>C31+C35</f>
        <v>-4.6118500000000004</v>
      </c>
      <c r="D30" s="14">
        <f>D31+D35</f>
        <v>-50.10113</v>
      </c>
    </row>
    <row r="31" spans="1:4" ht="15.75" thickBot="1">
      <c r="A31" s="13" t="s">
        <v>13</v>
      </c>
      <c r="B31" s="13" t="s">
        <v>55</v>
      </c>
      <c r="C31" s="14">
        <f>SUM(C32:C34)</f>
        <v>0</v>
      </c>
      <c r="D31" s="14">
        <f>SUM(D32:D34)</f>
        <v>0</v>
      </c>
    </row>
    <row r="32" spans="1:4" ht="15.75" thickBot="1">
      <c r="A32" s="13" t="s">
        <v>56</v>
      </c>
      <c r="B32" s="13" t="s">
        <v>57</v>
      </c>
      <c r="C32" s="14">
        <v>0</v>
      </c>
      <c r="D32" s="14">
        <v>0</v>
      </c>
    </row>
    <row r="33" spans="1:4" ht="15.75" thickBot="1">
      <c r="A33" s="13" t="s">
        <v>58</v>
      </c>
      <c r="B33" s="13" t="s">
        <v>59</v>
      </c>
      <c r="C33" s="14">
        <v>0</v>
      </c>
      <c r="D33" s="14">
        <v>0</v>
      </c>
    </row>
    <row r="34" spans="1:4" ht="15.75" thickBot="1">
      <c r="A34" s="13" t="s">
        <v>60</v>
      </c>
      <c r="B34" s="13" t="s">
        <v>61</v>
      </c>
      <c r="C34" s="14">
        <v>0</v>
      </c>
      <c r="D34" s="14">
        <v>0</v>
      </c>
    </row>
    <row r="35" spans="1:4" ht="15.75" thickBot="1">
      <c r="A35" s="13" t="s">
        <v>13</v>
      </c>
      <c r="B35" s="13" t="s">
        <v>62</v>
      </c>
      <c r="C35" s="14">
        <f>SUM(C36:C38)</f>
        <v>-4.6118500000000004</v>
      </c>
      <c r="D35" s="14">
        <f>SUM(D36:D38)</f>
        <v>-50.10113</v>
      </c>
    </row>
    <row r="36" spans="1:4" ht="15.75" thickBot="1">
      <c r="A36" s="13" t="s">
        <v>63</v>
      </c>
      <c r="B36" s="13" t="s">
        <v>57</v>
      </c>
      <c r="C36" s="14">
        <v>0</v>
      </c>
      <c r="D36" s="14">
        <f>-47083.29/1000</f>
        <v>-47.08329</v>
      </c>
    </row>
    <row r="37" spans="1:4" ht="15.75" thickBot="1">
      <c r="A37" s="13" t="s">
        <v>64</v>
      </c>
      <c r="B37" s="13" t="s">
        <v>59</v>
      </c>
      <c r="C37" s="14">
        <f>-4611.85/1000</f>
        <v>-4.6118500000000004</v>
      </c>
      <c r="D37" s="14">
        <f>-3017.84/1000</f>
        <v>-3.01784</v>
      </c>
    </row>
    <row r="38" spans="1:4" ht="15.75" thickBot="1">
      <c r="A38" s="13" t="s">
        <v>65</v>
      </c>
      <c r="B38" s="13" t="s">
        <v>61</v>
      </c>
      <c r="C38" s="14">
        <v>0</v>
      </c>
      <c r="D38" s="14">
        <v>0</v>
      </c>
    </row>
    <row r="39" spans="1:4" ht="15.75" thickBot="1">
      <c r="A39" s="13" t="s">
        <v>66</v>
      </c>
      <c r="B39" s="13" t="s">
        <v>67</v>
      </c>
      <c r="C39" s="14">
        <v>0</v>
      </c>
      <c r="D39" s="14">
        <v>0</v>
      </c>
    </row>
    <row r="40" spans="1:4" ht="15.75" thickBot="1">
      <c r="A40" s="13" t="s">
        <v>66</v>
      </c>
      <c r="B40" s="13" t="s">
        <v>68</v>
      </c>
      <c r="C40" s="14">
        <f>SUM(C41:C42)</f>
        <v>5.241789999999999</v>
      </c>
      <c r="D40" s="14">
        <f>SUM(D41:D42)</f>
        <v>34.47207999999999</v>
      </c>
    </row>
    <row r="41" spans="1:4" ht="15.75" thickBot="1">
      <c r="A41" s="13" t="s">
        <v>69</v>
      </c>
      <c r="B41" s="13" t="s">
        <v>70</v>
      </c>
      <c r="C41" s="14">
        <f>(-4044-1290.89)/1000</f>
        <v>-5.334890000000001</v>
      </c>
      <c r="D41" s="14">
        <f>-63428.32/1000</f>
        <v>-63.42832</v>
      </c>
    </row>
    <row r="42" spans="1:4" ht="15.75" thickBot="1">
      <c r="A42" s="13" t="s">
        <v>71</v>
      </c>
      <c r="B42" s="13" t="s">
        <v>72</v>
      </c>
      <c r="C42" s="14">
        <f>10576.68/1000</f>
        <v>10.57668</v>
      </c>
      <c r="D42" s="14">
        <f>97900.4/1000</f>
        <v>97.90039999999999</v>
      </c>
    </row>
    <row r="43" spans="1:4" ht="15.75" thickBot="1">
      <c r="A43" s="11" t="s">
        <v>13</v>
      </c>
      <c r="B43" s="11" t="s">
        <v>73</v>
      </c>
      <c r="C43" s="12">
        <f>C4+C5+C6+C7+C12+C15+C19+C24+C28+C29+C30+C39+C40</f>
        <v>-38.99616000000166</v>
      </c>
      <c r="D43" s="12">
        <f>D4+D5+D6+D7+D12+D15+D19+D24+D28+D29+D30+D39+D40</f>
        <v>640.979849999997</v>
      </c>
    </row>
    <row r="44" spans="1:4" ht="15.75" thickBot="1">
      <c r="A44" s="13" t="s">
        <v>13</v>
      </c>
      <c r="B44" s="13" t="s">
        <v>74</v>
      </c>
      <c r="C44" s="14">
        <f>SUM(C45:C46)</f>
        <v>3.14557</v>
      </c>
      <c r="D44" s="14">
        <f>SUM(D45:D46)</f>
        <v>3.27702</v>
      </c>
    </row>
    <row r="45" spans="1:4" ht="15.75" thickBot="1">
      <c r="A45" s="13" t="s">
        <v>75</v>
      </c>
      <c r="B45" s="13" t="s">
        <v>76</v>
      </c>
      <c r="C45" s="14">
        <v>0</v>
      </c>
      <c r="D45" s="14">
        <v>0</v>
      </c>
    </row>
    <row r="46" spans="1:4" ht="15.75" thickBot="1">
      <c r="A46" s="13" t="s">
        <v>77</v>
      </c>
      <c r="B46" s="13" t="s">
        <v>78</v>
      </c>
      <c r="C46" s="14">
        <f>3145.57/1000</f>
        <v>3.14557</v>
      </c>
      <c r="D46" s="14">
        <f>3277.02/1000</f>
        <v>3.27702</v>
      </c>
    </row>
    <row r="47" spans="1:4" ht="15.75" thickBot="1">
      <c r="A47" s="13" t="s">
        <v>13</v>
      </c>
      <c r="B47" s="13" t="s">
        <v>79</v>
      </c>
      <c r="C47" s="14">
        <f>SUM(C48:C50)</f>
        <v>-23.25014</v>
      </c>
      <c r="D47" s="14">
        <f>SUM(D48:D50)</f>
        <v>-26.161830000000002</v>
      </c>
    </row>
    <row r="48" spans="1:4" ht="45.75" thickBot="1">
      <c r="A48" s="13" t="s">
        <v>80</v>
      </c>
      <c r="B48" s="13" t="s">
        <v>81</v>
      </c>
      <c r="C48" s="14">
        <v>0</v>
      </c>
      <c r="D48" s="14">
        <v>0</v>
      </c>
    </row>
    <row r="49" spans="1:4" ht="57" thickBot="1">
      <c r="A49" s="13" t="s">
        <v>82</v>
      </c>
      <c r="B49" s="13" t="s">
        <v>83</v>
      </c>
      <c r="C49" s="14">
        <f>-23250.14/1000</f>
        <v>-23.25014</v>
      </c>
      <c r="D49" s="14">
        <f>-26161.83/1000</f>
        <v>-26.161830000000002</v>
      </c>
    </row>
    <row r="50" spans="1:4" ht="15.75" thickBot="1">
      <c r="A50" s="13" t="s">
        <v>84</v>
      </c>
      <c r="B50" s="13" t="s">
        <v>85</v>
      </c>
      <c r="C50" s="14">
        <v>0</v>
      </c>
      <c r="D50" s="14">
        <v>0</v>
      </c>
    </row>
    <row r="51" spans="1:4" ht="15.75" thickBot="1">
      <c r="A51" s="13" t="s">
        <v>86</v>
      </c>
      <c r="B51" s="13" t="s">
        <v>87</v>
      </c>
      <c r="C51" s="14">
        <v>0</v>
      </c>
      <c r="D51" s="14">
        <v>0</v>
      </c>
    </row>
    <row r="52" spans="1:4" ht="15.75" thickBot="1">
      <c r="A52" s="13" t="s">
        <v>88</v>
      </c>
      <c r="B52" s="13" t="s">
        <v>89</v>
      </c>
      <c r="C52" s="14">
        <v>0</v>
      </c>
      <c r="D52" s="14">
        <v>0</v>
      </c>
    </row>
    <row r="53" spans="1:4" ht="23.25" thickBot="1">
      <c r="A53" s="13" t="s">
        <v>90</v>
      </c>
      <c r="B53" s="13" t="s">
        <v>91</v>
      </c>
      <c r="C53" s="14">
        <v>0</v>
      </c>
      <c r="D53" s="14">
        <v>0</v>
      </c>
    </row>
    <row r="54" spans="1:4" ht="15.75" thickBot="1">
      <c r="A54" s="13" t="s">
        <v>13</v>
      </c>
      <c r="B54" s="13" t="s">
        <v>92</v>
      </c>
      <c r="C54" s="14">
        <v>0</v>
      </c>
      <c r="D54" s="14">
        <v>0</v>
      </c>
    </row>
    <row r="55" spans="1:4" ht="15.75" thickBot="1">
      <c r="A55" s="11" t="s">
        <v>13</v>
      </c>
      <c r="B55" s="11" t="s">
        <v>93</v>
      </c>
      <c r="C55" s="12">
        <f>C44+C47+C51+C52+C53+C54</f>
        <v>-20.10457</v>
      </c>
      <c r="D55" s="12">
        <f>D44+D47+D51+D52+D53+D54</f>
        <v>-22.88481</v>
      </c>
    </row>
    <row r="56" spans="1:4" ht="15.75" thickBot="1">
      <c r="A56" s="11" t="s">
        <v>13</v>
      </c>
      <c r="B56" s="11" t="s">
        <v>94</v>
      </c>
      <c r="C56" s="12">
        <f>C43+C55</f>
        <v>-59.10073000000166</v>
      </c>
      <c r="D56" s="12">
        <f>D43+D55</f>
        <v>618.095039999997</v>
      </c>
    </row>
    <row r="57" spans="1:4" ht="15.75" thickBot="1">
      <c r="A57" s="13" t="s">
        <v>95</v>
      </c>
      <c r="B57" s="13" t="s">
        <v>96</v>
      </c>
      <c r="C57" s="14">
        <f>13764.18/1000</f>
        <v>13.76418</v>
      </c>
      <c r="D57" s="14">
        <f>-170633.64/1000</f>
        <v>-170.63364</v>
      </c>
    </row>
    <row r="58" spans="1:4" ht="23.25" thickBot="1">
      <c r="A58" s="11" t="s">
        <v>13</v>
      </c>
      <c r="B58" s="11" t="s">
        <v>97</v>
      </c>
      <c r="C58" s="12">
        <f>C56+C57</f>
        <v>-45.336550000001665</v>
      </c>
      <c r="D58" s="12">
        <f>D56+D57</f>
        <v>447.46139999999696</v>
      </c>
    </row>
    <row r="59" spans="1:4" ht="15.75" thickBot="1">
      <c r="A59" s="15"/>
      <c r="B59" s="15" t="s">
        <v>98</v>
      </c>
      <c r="C59" s="17">
        <f>C60</f>
        <v>0</v>
      </c>
      <c r="D59" s="17">
        <f>D60</f>
        <v>0</v>
      </c>
    </row>
    <row r="60" spans="1:4" ht="15.75" thickBot="1">
      <c r="A60" s="13" t="s">
        <v>13</v>
      </c>
      <c r="B60" s="13" t="s">
        <v>99</v>
      </c>
      <c r="C60" s="14">
        <v>0</v>
      </c>
      <c r="D60" s="14">
        <v>0</v>
      </c>
    </row>
    <row r="61" spans="1:4" ht="15.75" thickBot="1">
      <c r="A61" s="13" t="s">
        <v>13</v>
      </c>
      <c r="B61" s="13" t="s">
        <v>100</v>
      </c>
      <c r="C61" s="14">
        <f>C58+C60</f>
        <v>-45.336550000001665</v>
      </c>
      <c r="D61" s="14">
        <f>D58+D60</f>
        <v>447.46139999999696</v>
      </c>
    </row>
    <row r="63" spans="3:4" ht="15">
      <c r="C63" s="46"/>
      <c r="D63" s="46"/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58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PageLayoutView="0" workbookViewId="0" topLeftCell="A46">
      <selection activeCell="A1" sqref="A1:D6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21.421875" style="0" bestFit="1" customWidth="1"/>
    <col min="6" max="6" width="14.28125" style="0" bestFit="1" customWidth="1"/>
    <col min="7" max="7" width="12.57421875" style="0" bestFit="1" customWidth="1"/>
  </cols>
  <sheetData>
    <row r="1" spans="1:4" ht="19.5" customHeight="1" thickBot="1">
      <c r="A1" s="77" t="s">
        <v>2</v>
      </c>
      <c r="B1" s="77"/>
      <c r="C1" s="77"/>
      <c r="D1" s="77"/>
    </row>
    <row r="2" spans="1:4" ht="20.25" thickBot="1">
      <c r="A2" s="15"/>
      <c r="B2" s="16" t="s">
        <v>5</v>
      </c>
      <c r="C2" s="15" t="s">
        <v>3</v>
      </c>
      <c r="D2" s="15" t="s">
        <v>4</v>
      </c>
    </row>
    <row r="3" spans="1:4" ht="15.75" thickBot="1">
      <c r="A3" s="15"/>
      <c r="B3" s="15" t="s">
        <v>6</v>
      </c>
      <c r="C3" s="17">
        <v>64667.992149999984</v>
      </c>
      <c r="D3" s="17">
        <v>4280.606139999987</v>
      </c>
    </row>
    <row r="4" spans="1:4" ht="23.25" thickBot="1">
      <c r="A4" s="13" t="s">
        <v>7</v>
      </c>
      <c r="B4" s="13" t="s">
        <v>8</v>
      </c>
      <c r="C4" s="14">
        <v>498368.90252999996</v>
      </c>
      <c r="D4" s="14">
        <v>883649.50905</v>
      </c>
    </row>
    <row r="5" spans="1:4" ht="15.75" thickBot="1">
      <c r="A5" s="13" t="s">
        <v>9</v>
      </c>
      <c r="B5" s="13" t="s">
        <v>10</v>
      </c>
      <c r="C5" s="14"/>
      <c r="D5" s="14"/>
    </row>
    <row r="6" spans="1:4" ht="15.75" thickBot="1">
      <c r="A6" s="13" t="s">
        <v>11</v>
      </c>
      <c r="B6" s="13" t="s">
        <v>12</v>
      </c>
      <c r="C6" s="14">
        <v>169.75879</v>
      </c>
      <c r="D6" s="14">
        <v>191.61583</v>
      </c>
    </row>
    <row r="7" spans="1:4" ht="15.75" thickBot="1">
      <c r="A7" s="13" t="s">
        <v>13</v>
      </c>
      <c r="B7" s="13" t="s">
        <v>14</v>
      </c>
      <c r="C7" s="14">
        <v>-7397.12798</v>
      </c>
      <c r="D7" s="14">
        <v>-14459.73457</v>
      </c>
    </row>
    <row r="8" spans="1:4" ht="15.75" thickBot="1">
      <c r="A8" s="13" t="s">
        <v>15</v>
      </c>
      <c r="B8" s="13" t="s">
        <v>16</v>
      </c>
      <c r="C8" s="14"/>
      <c r="D8" s="14"/>
    </row>
    <row r="9" spans="1:4" ht="34.5" thickBot="1">
      <c r="A9" s="13" t="s">
        <v>17</v>
      </c>
      <c r="B9" s="13" t="s">
        <v>18</v>
      </c>
      <c r="C9" s="14">
        <v>-7397.12798</v>
      </c>
      <c r="D9" s="14">
        <v>-14560.75411</v>
      </c>
    </row>
    <row r="10" spans="1:4" ht="15.75" thickBot="1">
      <c r="A10" s="13" t="s">
        <v>19</v>
      </c>
      <c r="B10" s="13" t="s">
        <v>20</v>
      </c>
      <c r="C10" s="14"/>
      <c r="D10" s="14"/>
    </row>
    <row r="11" spans="1:4" ht="23.25" thickBot="1">
      <c r="A11" s="13" t="s">
        <v>21</v>
      </c>
      <c r="B11" s="13" t="s">
        <v>22</v>
      </c>
      <c r="C11" s="14">
        <v>0</v>
      </c>
      <c r="D11" s="14">
        <v>101.01953999999999</v>
      </c>
    </row>
    <row r="12" spans="1:4" ht="15.75" thickBot="1">
      <c r="A12" s="13" t="s">
        <v>13</v>
      </c>
      <c r="B12" s="13" t="s">
        <v>23</v>
      </c>
      <c r="C12" s="14">
        <v>24755.98958</v>
      </c>
      <c r="D12" s="14">
        <v>49739.45846</v>
      </c>
    </row>
    <row r="13" spans="1:4" ht="15.75" thickBot="1">
      <c r="A13" s="13" t="s">
        <v>24</v>
      </c>
      <c r="B13" s="13" t="s">
        <v>25</v>
      </c>
      <c r="C13" s="14">
        <v>24553.64669</v>
      </c>
      <c r="D13" s="14">
        <v>49029.41596</v>
      </c>
    </row>
    <row r="14" spans="1:4" ht="15.75" thickBot="1">
      <c r="A14" s="13" t="s">
        <v>26</v>
      </c>
      <c r="B14" s="13" t="s">
        <v>27</v>
      </c>
      <c r="C14" s="14">
        <v>202.34289</v>
      </c>
      <c r="D14" s="14">
        <v>710.0425</v>
      </c>
    </row>
    <row r="15" spans="1:4" ht="15.75" thickBot="1">
      <c r="A15" s="13" t="s">
        <v>13</v>
      </c>
      <c r="B15" s="13" t="s">
        <v>28</v>
      </c>
      <c r="C15" s="14">
        <v>-178392.62543999997</v>
      </c>
      <c r="D15" s="14">
        <v>-377420.98614000005</v>
      </c>
    </row>
    <row r="16" spans="1:4" ht="15.75" thickBot="1">
      <c r="A16" s="13" t="s">
        <v>29</v>
      </c>
      <c r="B16" s="13" t="s">
        <v>30</v>
      </c>
      <c r="C16" s="14">
        <v>-134021.49354999998</v>
      </c>
      <c r="D16" s="14">
        <v>-285647.68710000004</v>
      </c>
    </row>
    <row r="17" spans="1:4" ht="15.75" thickBot="1">
      <c r="A17" s="13" t="s">
        <v>31</v>
      </c>
      <c r="B17" s="13" t="s">
        <v>32</v>
      </c>
      <c r="C17" s="14">
        <v>-44371.131890000004</v>
      </c>
      <c r="D17" s="14">
        <v>-91773.29904000001</v>
      </c>
    </row>
    <row r="18" spans="1:4" ht="15.75" thickBot="1">
      <c r="A18" s="13" t="s">
        <v>33</v>
      </c>
      <c r="B18" s="13" t="s">
        <v>34</v>
      </c>
      <c r="C18" s="14"/>
      <c r="D18" s="14"/>
    </row>
    <row r="19" spans="1:4" ht="15.75" thickBot="1">
      <c r="A19" s="13" t="s">
        <v>13</v>
      </c>
      <c r="B19" s="13" t="s">
        <v>35</v>
      </c>
      <c r="C19" s="14">
        <v>-231665.54139</v>
      </c>
      <c r="D19" s="14">
        <v>-461722.01307</v>
      </c>
    </row>
    <row r="20" spans="1:4" ht="34.5" thickBot="1">
      <c r="A20" s="13" t="s">
        <v>36</v>
      </c>
      <c r="B20" s="13" t="s">
        <v>37</v>
      </c>
      <c r="C20" s="14">
        <v>-231204.55846</v>
      </c>
      <c r="D20" s="14">
        <v>-459918.82292</v>
      </c>
    </row>
    <row r="21" spans="1:4" ht="15.75" thickBot="1">
      <c r="A21" s="13" t="s">
        <v>38</v>
      </c>
      <c r="B21" s="13" t="s">
        <v>39</v>
      </c>
      <c r="C21" s="14">
        <v>-592.14123</v>
      </c>
      <c r="D21" s="14">
        <v>-1343.72971</v>
      </c>
    </row>
    <row r="22" spans="1:4" ht="15.75" thickBot="1">
      <c r="A22" s="13" t="s">
        <v>40</v>
      </c>
      <c r="B22" s="13" t="s">
        <v>41</v>
      </c>
      <c r="C22" s="14">
        <v>131.1583</v>
      </c>
      <c r="D22" s="14">
        <v>-459.46044</v>
      </c>
    </row>
    <row r="23" spans="1:4" ht="15.75" thickBot="1">
      <c r="A23" s="13" t="s">
        <v>42</v>
      </c>
      <c r="B23" s="13" t="s">
        <v>43</v>
      </c>
      <c r="C23" s="14"/>
      <c r="D23" s="14"/>
    </row>
    <row r="24" spans="1:4" ht="15.75" thickBot="1">
      <c r="A24" s="13" t="s">
        <v>13</v>
      </c>
      <c r="B24" s="13" t="s">
        <v>44</v>
      </c>
      <c r="C24" s="14">
        <v>-55553.54323</v>
      </c>
      <c r="D24" s="14">
        <v>-109103.00208000002</v>
      </c>
    </row>
    <row r="25" spans="1:4" ht="15.75" thickBot="1">
      <c r="A25" s="13" t="s">
        <v>45</v>
      </c>
      <c r="B25" s="13" t="s">
        <v>46</v>
      </c>
      <c r="C25" s="14">
        <v>-1145.34369</v>
      </c>
      <c r="D25" s="14">
        <v>-2946.75934</v>
      </c>
    </row>
    <row r="26" spans="1:6" ht="15.75" thickBot="1">
      <c r="A26" s="13" t="s">
        <v>47</v>
      </c>
      <c r="B26" s="13" t="s">
        <v>48</v>
      </c>
      <c r="C26" s="14">
        <v>-54408.19954</v>
      </c>
      <c r="D26" s="14">
        <v>-106156.24274000002</v>
      </c>
      <c r="F26" s="18"/>
    </row>
    <row r="27" spans="1:4" ht="15.75" thickBot="1">
      <c r="A27" s="13" t="s">
        <v>49</v>
      </c>
      <c r="B27" s="13" t="s">
        <v>50</v>
      </c>
      <c r="C27" s="14"/>
      <c r="D27" s="14"/>
    </row>
    <row r="28" spans="1:4" ht="15.75" thickBot="1">
      <c r="A28" s="13" t="s">
        <v>13</v>
      </c>
      <c r="B28" s="13" t="s">
        <v>51</v>
      </c>
      <c r="C28" s="14">
        <v>18364.350549999996</v>
      </c>
      <c r="D28" s="14">
        <v>40024.138450000006</v>
      </c>
    </row>
    <row r="29" spans="1:4" ht="15.75" thickBot="1">
      <c r="A29" s="13" t="s">
        <v>52</v>
      </c>
      <c r="B29" s="13" t="s">
        <v>53</v>
      </c>
      <c r="C29" s="14">
        <v>1096.5494099999999</v>
      </c>
      <c r="D29" s="14">
        <v>3976.86777</v>
      </c>
    </row>
    <row r="30" spans="1:4" ht="15.75" thickBot="1">
      <c r="A30" s="13" t="s">
        <v>13</v>
      </c>
      <c r="B30" s="13" t="s">
        <v>54</v>
      </c>
      <c r="C30" s="14">
        <v>-264.49361</v>
      </c>
      <c r="D30" s="14">
        <v>-260.03533</v>
      </c>
    </row>
    <row r="31" spans="1:4" ht="15.75" thickBot="1">
      <c r="A31" s="13" t="s">
        <v>13</v>
      </c>
      <c r="B31" s="13" t="s">
        <v>55</v>
      </c>
      <c r="C31" s="14">
        <v>0</v>
      </c>
      <c r="D31" s="14">
        <v>0</v>
      </c>
    </row>
    <row r="32" spans="1:4" ht="15.75" thickBot="1">
      <c r="A32" s="13" t="s">
        <v>56</v>
      </c>
      <c r="B32" s="13" t="s">
        <v>57</v>
      </c>
      <c r="C32" s="14"/>
      <c r="D32" s="14"/>
    </row>
    <row r="33" spans="1:4" ht="15.75" thickBot="1">
      <c r="A33" s="13" t="s">
        <v>58</v>
      </c>
      <c r="B33" s="13" t="s">
        <v>59</v>
      </c>
      <c r="C33" s="14"/>
      <c r="D33" s="14"/>
    </row>
    <row r="34" spans="1:4" ht="15.75" thickBot="1">
      <c r="A34" s="13" t="s">
        <v>60</v>
      </c>
      <c r="B34" s="13" t="s">
        <v>61</v>
      </c>
      <c r="C34" s="14"/>
      <c r="D34" s="14"/>
    </row>
    <row r="35" spans="1:4" ht="15.75" thickBot="1">
      <c r="A35" s="13" t="s">
        <v>13</v>
      </c>
      <c r="B35" s="13" t="s">
        <v>62</v>
      </c>
      <c r="C35" s="14">
        <v>-264.49361</v>
      </c>
      <c r="D35" s="14">
        <v>-260.03533</v>
      </c>
    </row>
    <row r="36" spans="1:4" ht="15.75" thickBot="1">
      <c r="A36" s="13" t="s">
        <v>63</v>
      </c>
      <c r="B36" s="13" t="s">
        <v>57</v>
      </c>
      <c r="C36" s="14"/>
      <c r="D36" s="14"/>
    </row>
    <row r="37" spans="1:4" ht="15.75" thickBot="1">
      <c r="A37" s="13" t="s">
        <v>64</v>
      </c>
      <c r="B37" s="13" t="s">
        <v>59</v>
      </c>
      <c r="C37" s="14">
        <v>-264.49361</v>
      </c>
      <c r="D37" s="14">
        <v>-260.03533</v>
      </c>
    </row>
    <row r="38" spans="1:4" ht="15.75" thickBot="1">
      <c r="A38" s="13" t="s">
        <v>65</v>
      </c>
      <c r="B38" s="13" t="s">
        <v>61</v>
      </c>
      <c r="C38" s="14"/>
      <c r="D38" s="14"/>
    </row>
    <row r="39" spans="1:4" ht="15.75" thickBot="1">
      <c r="A39" s="13" t="s">
        <v>66</v>
      </c>
      <c r="B39" s="13" t="s">
        <v>67</v>
      </c>
      <c r="C39" s="14"/>
      <c r="D39" s="14"/>
    </row>
    <row r="40" spans="1:4" ht="15.75" thickBot="1">
      <c r="A40" s="13" t="s">
        <v>66</v>
      </c>
      <c r="B40" s="13" t="s">
        <v>68</v>
      </c>
      <c r="C40" s="14">
        <v>93.82743</v>
      </c>
      <c r="D40" s="14">
        <v>3951.4843900000005</v>
      </c>
    </row>
    <row r="41" spans="1:4" ht="15.75" thickBot="1">
      <c r="A41" s="13" t="s">
        <v>69</v>
      </c>
      <c r="B41" s="13" t="s">
        <v>70</v>
      </c>
      <c r="C41" s="14">
        <v>-127.26527</v>
      </c>
      <c r="D41" s="14">
        <v>-327.85765000000004</v>
      </c>
    </row>
    <row r="42" spans="1:4" ht="15.75" thickBot="1">
      <c r="A42" s="13" t="s">
        <v>71</v>
      </c>
      <c r="B42" s="13" t="s">
        <v>72</v>
      </c>
      <c r="C42" s="14">
        <v>221.0927</v>
      </c>
      <c r="D42" s="14">
        <v>4279.34204</v>
      </c>
    </row>
    <row r="43" spans="1:4" ht="15.75" thickBot="1">
      <c r="A43" s="11" t="s">
        <v>13</v>
      </c>
      <c r="B43" s="11" t="s">
        <v>73</v>
      </c>
      <c r="C43" s="12">
        <v>69576.04663999999</v>
      </c>
      <c r="D43" s="12">
        <v>18567.302759999988</v>
      </c>
    </row>
    <row r="44" spans="1:4" ht="15.75" thickBot="1">
      <c r="A44" s="13" t="s">
        <v>13</v>
      </c>
      <c r="B44" s="13" t="s">
        <v>74</v>
      </c>
      <c r="C44" s="14">
        <v>41.781349999999996</v>
      </c>
      <c r="D44" s="14">
        <v>446.97328999999996</v>
      </c>
    </row>
    <row r="45" spans="1:4" ht="15.75" thickBot="1">
      <c r="A45" s="13" t="s">
        <v>75</v>
      </c>
      <c r="B45" s="13" t="s">
        <v>76</v>
      </c>
      <c r="C45" s="14"/>
      <c r="D45" s="14"/>
    </row>
    <row r="46" spans="1:4" ht="15.75" thickBot="1">
      <c r="A46" s="13" t="s">
        <v>77</v>
      </c>
      <c r="B46" s="13" t="s">
        <v>78</v>
      </c>
      <c r="C46" s="14">
        <v>41.781349999999996</v>
      </c>
      <c r="D46" s="14">
        <v>446.97328999999996</v>
      </c>
    </row>
    <row r="47" spans="1:4" ht="15.75" thickBot="1">
      <c r="A47" s="13" t="s">
        <v>13</v>
      </c>
      <c r="B47" s="13" t="s">
        <v>79</v>
      </c>
      <c r="C47" s="14">
        <v>-4948.51377</v>
      </c>
      <c r="D47" s="14">
        <v>-14665.00902</v>
      </c>
    </row>
    <row r="48" spans="1:4" ht="45.75" thickBot="1">
      <c r="A48" s="13" t="s">
        <v>80</v>
      </c>
      <c r="B48" s="13" t="s">
        <v>81</v>
      </c>
      <c r="C48" s="14"/>
      <c r="D48" s="14"/>
    </row>
    <row r="49" spans="1:7" ht="57" thickBot="1">
      <c r="A49" s="13" t="s">
        <v>82</v>
      </c>
      <c r="B49" s="13" t="s">
        <v>83</v>
      </c>
      <c r="C49" s="14">
        <v>-4948.51377</v>
      </c>
      <c r="D49" s="14">
        <v>-14665.00902</v>
      </c>
      <c r="G49" s="18"/>
    </row>
    <row r="50" spans="1:4" ht="15.75" thickBot="1">
      <c r="A50" s="13" t="s">
        <v>84</v>
      </c>
      <c r="B50" s="13" t="s">
        <v>85</v>
      </c>
      <c r="C50" s="14"/>
      <c r="D50" s="14"/>
    </row>
    <row r="51" spans="1:4" ht="15.75" thickBot="1">
      <c r="A51" s="13" t="s">
        <v>86</v>
      </c>
      <c r="B51" s="13" t="s">
        <v>87</v>
      </c>
      <c r="C51" s="14"/>
      <c r="D51" s="14"/>
    </row>
    <row r="52" spans="1:4" ht="15.75" thickBot="1">
      <c r="A52" s="13" t="s">
        <v>88</v>
      </c>
      <c r="B52" s="13" t="s">
        <v>89</v>
      </c>
      <c r="C52" s="14">
        <v>-1.3220699999999999</v>
      </c>
      <c r="D52" s="14">
        <v>-13.263729999999999</v>
      </c>
    </row>
    <row r="53" spans="1:4" ht="23.25" thickBot="1">
      <c r="A53" s="13" t="s">
        <v>90</v>
      </c>
      <c r="B53" s="13" t="s">
        <v>91</v>
      </c>
      <c r="C53" s="14"/>
      <c r="D53" s="14"/>
    </row>
    <row r="54" spans="1:4" ht="15.75" thickBot="1">
      <c r="A54" s="13" t="s">
        <v>13</v>
      </c>
      <c r="B54" s="13" t="s">
        <v>92</v>
      </c>
      <c r="C54" s="14"/>
      <c r="D54" s="14"/>
    </row>
    <row r="55" spans="1:4" ht="15.75" thickBot="1">
      <c r="A55" s="11" t="s">
        <v>13</v>
      </c>
      <c r="B55" s="11" t="s">
        <v>93</v>
      </c>
      <c r="C55" s="12">
        <v>-4908.0544899999995</v>
      </c>
      <c r="D55" s="12">
        <v>-14231.29946</v>
      </c>
    </row>
    <row r="56" spans="1:4" ht="15.75" thickBot="1">
      <c r="A56" s="11" t="s">
        <v>13</v>
      </c>
      <c r="B56" s="11" t="s">
        <v>94</v>
      </c>
      <c r="C56" s="12">
        <v>64667.992149999984</v>
      </c>
      <c r="D56" s="12">
        <v>4336.003299999988</v>
      </c>
    </row>
    <row r="57" spans="1:4" ht="15.75" thickBot="1">
      <c r="A57" s="13" t="s">
        <v>95</v>
      </c>
      <c r="B57" s="13" t="s">
        <v>96</v>
      </c>
      <c r="C57" s="14"/>
      <c r="D57" s="14">
        <v>-55.39716000000001</v>
      </c>
    </row>
    <row r="58" spans="1:4" ht="23.25" thickBot="1">
      <c r="A58" s="11" t="s">
        <v>13</v>
      </c>
      <c r="B58" s="11" t="s">
        <v>97</v>
      </c>
      <c r="C58" s="12">
        <v>64667.992149999984</v>
      </c>
      <c r="D58" s="12">
        <v>4280.606139999987</v>
      </c>
    </row>
    <row r="59" spans="1:4" ht="15.75" thickBot="1">
      <c r="A59" s="15"/>
      <c r="B59" s="15" t="s">
        <v>98</v>
      </c>
      <c r="C59" s="17">
        <v>0</v>
      </c>
      <c r="D59" s="17">
        <v>0</v>
      </c>
    </row>
    <row r="60" spans="1:4" ht="15.75" thickBot="1">
      <c r="A60" s="13" t="s">
        <v>13</v>
      </c>
      <c r="B60" s="13" t="s">
        <v>99</v>
      </c>
      <c r="C60" s="14"/>
      <c r="D60" s="14"/>
    </row>
    <row r="61" spans="1:4" ht="15.75" thickBot="1">
      <c r="A61" s="13" t="s">
        <v>13</v>
      </c>
      <c r="B61" s="13" t="s">
        <v>100</v>
      </c>
      <c r="C61" s="14">
        <v>64667.992149999984</v>
      </c>
      <c r="D61" s="14">
        <v>4280.606139999987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43">
      <selection activeCell="A1" sqref="A1:D64"/>
    </sheetView>
  </sheetViews>
  <sheetFormatPr defaultColWidth="9.140625" defaultRowHeight="15"/>
  <cols>
    <col min="1" max="1" width="28.8515625" style="41" customWidth="1"/>
    <col min="2" max="2" width="86.57421875" style="41" customWidth="1"/>
    <col min="3" max="4" width="15.421875" style="41" customWidth="1"/>
    <col min="5" max="16384" width="9.140625" style="41" customWidth="1"/>
  </cols>
  <sheetData>
    <row r="1" spans="1:4" s="40" customFormat="1" ht="39.75" customHeight="1" thickBot="1">
      <c r="A1" s="73" t="s">
        <v>118</v>
      </c>
      <c r="B1" s="65"/>
      <c r="C1" s="65"/>
      <c r="D1" s="66"/>
    </row>
    <row r="2" spans="1:4" s="40" customFormat="1" ht="19.5" customHeight="1" thickBot="1">
      <c r="A2" s="74"/>
      <c r="B2" s="68"/>
      <c r="C2" s="68"/>
      <c r="D2" s="69"/>
    </row>
    <row r="3" spans="1:4" s="40" customFormat="1" ht="19.5" customHeight="1" thickBot="1">
      <c r="A3" s="75"/>
      <c r="B3" s="71"/>
      <c r="C3" s="71"/>
      <c r="D3" s="71"/>
    </row>
    <row r="4" spans="1:4" ht="19.5" customHeight="1" thickBot="1">
      <c r="A4" s="76" t="s">
        <v>2</v>
      </c>
      <c r="B4" s="76"/>
      <c r="C4" s="76"/>
      <c r="D4" s="76"/>
    </row>
    <row r="5" spans="1:4" ht="15.75" thickBot="1">
      <c r="A5" s="26" t="s">
        <v>1</v>
      </c>
      <c r="B5" s="26" t="s">
        <v>119</v>
      </c>
      <c r="C5" s="26" t="s">
        <v>3</v>
      </c>
      <c r="D5" s="26" t="s">
        <v>4</v>
      </c>
    </row>
    <row r="6" spans="1:4" ht="15">
      <c r="A6" s="27"/>
      <c r="B6" s="28" t="s">
        <v>6</v>
      </c>
      <c r="C6" s="34">
        <f>+C61</f>
        <v>-3</v>
      </c>
      <c r="D6" s="34">
        <f>+D61</f>
        <v>-61</v>
      </c>
    </row>
    <row r="7" spans="1:4" ht="24">
      <c r="A7" s="30" t="s">
        <v>7</v>
      </c>
      <c r="B7" s="30" t="s">
        <v>8</v>
      </c>
      <c r="C7" s="31">
        <v>0</v>
      </c>
      <c r="D7" s="31">
        <v>0</v>
      </c>
    </row>
    <row r="8" spans="1:4" ht="15">
      <c r="A8" s="30" t="s">
        <v>9</v>
      </c>
      <c r="B8" s="30" t="s">
        <v>10</v>
      </c>
      <c r="C8" s="31">
        <v>0</v>
      </c>
      <c r="D8" s="31">
        <v>0</v>
      </c>
    </row>
    <row r="9" spans="1:4" ht="15">
      <c r="A9" s="30" t="s">
        <v>11</v>
      </c>
      <c r="B9" s="30" t="s">
        <v>12</v>
      </c>
      <c r="C9" s="31">
        <v>0</v>
      </c>
      <c r="D9" s="31">
        <v>0</v>
      </c>
    </row>
    <row r="10" spans="1:4" ht="15">
      <c r="A10" s="30"/>
      <c r="B10" s="30" t="s">
        <v>14</v>
      </c>
      <c r="C10" s="32">
        <f>+C11+C12+C13+C14</f>
        <v>0</v>
      </c>
      <c r="D10" s="32">
        <f>+D11+D12+D13+D14</f>
        <v>0</v>
      </c>
    </row>
    <row r="11" spans="1:4" ht="15">
      <c r="A11" s="30" t="s">
        <v>15</v>
      </c>
      <c r="B11" s="30" t="s">
        <v>120</v>
      </c>
      <c r="C11" s="31">
        <v>0</v>
      </c>
      <c r="D11" s="31">
        <v>0</v>
      </c>
    </row>
    <row r="12" spans="1:4" ht="35.25">
      <c r="A12" s="30" t="s">
        <v>17</v>
      </c>
      <c r="B12" s="30" t="s">
        <v>121</v>
      </c>
      <c r="C12" s="31">
        <v>0</v>
      </c>
      <c r="D12" s="31">
        <v>0</v>
      </c>
    </row>
    <row r="13" spans="1:4" ht="15">
      <c r="A13" s="30" t="s">
        <v>19</v>
      </c>
      <c r="B13" s="30" t="s">
        <v>122</v>
      </c>
      <c r="C13" s="31">
        <v>0</v>
      </c>
      <c r="D13" s="31">
        <v>0</v>
      </c>
    </row>
    <row r="14" spans="1:4" ht="24">
      <c r="A14" s="30" t="s">
        <v>21</v>
      </c>
      <c r="B14" s="30" t="s">
        <v>123</v>
      </c>
      <c r="C14" s="31">
        <v>0</v>
      </c>
      <c r="D14" s="31">
        <v>0</v>
      </c>
    </row>
    <row r="15" spans="1:4" ht="15">
      <c r="A15" s="30"/>
      <c r="B15" s="30" t="s">
        <v>23</v>
      </c>
      <c r="C15" s="32">
        <f>+C16+C17</f>
        <v>0</v>
      </c>
      <c r="D15" s="32">
        <f>+D16+D17</f>
        <v>0</v>
      </c>
    </row>
    <row r="16" spans="1:4" ht="15">
      <c r="A16" s="30" t="s">
        <v>24</v>
      </c>
      <c r="B16" s="30" t="s">
        <v>124</v>
      </c>
      <c r="C16" s="31">
        <v>0</v>
      </c>
      <c r="D16" s="31">
        <v>0</v>
      </c>
    </row>
    <row r="17" spans="1:4" ht="15">
      <c r="A17" s="30" t="s">
        <v>26</v>
      </c>
      <c r="B17" s="30" t="s">
        <v>125</v>
      </c>
      <c r="C17" s="31">
        <v>0</v>
      </c>
      <c r="D17" s="31">
        <v>0</v>
      </c>
    </row>
    <row r="18" spans="1:4" ht="15">
      <c r="A18" s="30"/>
      <c r="B18" s="30" t="s">
        <v>28</v>
      </c>
      <c r="C18" s="32">
        <f>+C19+C20+C21</f>
        <v>0</v>
      </c>
      <c r="D18" s="32">
        <f>+D19+D20+D21</f>
        <v>0</v>
      </c>
    </row>
    <row r="19" spans="1:4" ht="15">
      <c r="A19" s="30" t="s">
        <v>29</v>
      </c>
      <c r="B19" s="30" t="s">
        <v>126</v>
      </c>
      <c r="C19" s="31">
        <v>0</v>
      </c>
      <c r="D19" s="31">
        <v>0</v>
      </c>
    </row>
    <row r="20" spans="1:4" ht="15">
      <c r="A20" s="30" t="s">
        <v>31</v>
      </c>
      <c r="B20" s="30" t="s">
        <v>127</v>
      </c>
      <c r="C20" s="31">
        <v>0</v>
      </c>
      <c r="D20" s="31">
        <v>0</v>
      </c>
    </row>
    <row r="21" spans="1:4" ht="15">
      <c r="A21" s="30" t="s">
        <v>33</v>
      </c>
      <c r="B21" s="30" t="s">
        <v>128</v>
      </c>
      <c r="C21" s="31">
        <v>0</v>
      </c>
      <c r="D21" s="31">
        <v>0</v>
      </c>
    </row>
    <row r="22" spans="1:4" ht="15">
      <c r="A22" s="30"/>
      <c r="B22" s="30" t="s">
        <v>35</v>
      </c>
      <c r="C22" s="32">
        <f>+C23+C24+C25+C26</f>
        <v>-3</v>
      </c>
      <c r="D22" s="32">
        <f>+D23+D24+D25+D26</f>
        <v>-70</v>
      </c>
    </row>
    <row r="23" spans="1:4" ht="35.25">
      <c r="A23" s="30" t="s">
        <v>36</v>
      </c>
      <c r="B23" s="30" t="s">
        <v>129</v>
      </c>
      <c r="C23" s="31">
        <v>-3</v>
      </c>
      <c r="D23" s="31">
        <v>-70</v>
      </c>
    </row>
    <row r="24" spans="1:4" ht="15">
      <c r="A24" s="30" t="s">
        <v>38</v>
      </c>
      <c r="B24" s="30" t="s">
        <v>130</v>
      </c>
      <c r="C24" s="31">
        <v>0</v>
      </c>
      <c r="D24" s="31">
        <v>0</v>
      </c>
    </row>
    <row r="25" spans="1:4" ht="15">
      <c r="A25" s="30" t="s">
        <v>40</v>
      </c>
      <c r="B25" s="30" t="s">
        <v>131</v>
      </c>
      <c r="C25" s="31">
        <v>0</v>
      </c>
      <c r="D25" s="31">
        <v>0</v>
      </c>
    </row>
    <row r="26" spans="1:4" ht="15">
      <c r="A26" s="30" t="s">
        <v>42</v>
      </c>
      <c r="B26" s="30" t="s">
        <v>132</v>
      </c>
      <c r="C26" s="31">
        <v>0</v>
      </c>
      <c r="D26" s="31">
        <v>0</v>
      </c>
    </row>
    <row r="27" spans="1:4" ht="15">
      <c r="A27" s="30"/>
      <c r="B27" s="30" t="s">
        <v>44</v>
      </c>
      <c r="C27" s="32">
        <f>+C28+C29+C30</f>
        <v>0</v>
      </c>
      <c r="D27" s="32">
        <f>+D28+D29+D30</f>
        <v>0</v>
      </c>
    </row>
    <row r="28" spans="1:4" ht="15">
      <c r="A28" s="30" t="s">
        <v>45</v>
      </c>
      <c r="B28" s="30" t="s">
        <v>133</v>
      </c>
      <c r="C28" s="31">
        <v>0</v>
      </c>
      <c r="D28" s="31">
        <v>0</v>
      </c>
    </row>
    <row r="29" spans="1:4" ht="15">
      <c r="A29" s="30" t="s">
        <v>47</v>
      </c>
      <c r="B29" s="30" t="s">
        <v>134</v>
      </c>
      <c r="C29" s="31">
        <v>0</v>
      </c>
      <c r="D29" s="31">
        <v>0</v>
      </c>
    </row>
    <row r="30" spans="1:4" ht="15">
      <c r="A30" s="30" t="s">
        <v>49</v>
      </c>
      <c r="B30" s="30" t="s">
        <v>135</v>
      </c>
      <c r="C30" s="31">
        <v>0</v>
      </c>
      <c r="D30" s="31">
        <v>0</v>
      </c>
    </row>
    <row r="31" spans="1:4" ht="15">
      <c r="A31" s="30"/>
      <c r="B31" s="30" t="s">
        <v>51</v>
      </c>
      <c r="C31" s="31">
        <v>0</v>
      </c>
      <c r="D31" s="31">
        <v>0</v>
      </c>
    </row>
    <row r="32" spans="1:4" ht="15">
      <c r="A32" s="30" t="s">
        <v>52</v>
      </c>
      <c r="B32" s="30" t="s">
        <v>53</v>
      </c>
      <c r="C32" s="31">
        <v>0</v>
      </c>
      <c r="D32" s="31">
        <v>0</v>
      </c>
    </row>
    <row r="33" spans="1:4" ht="15">
      <c r="A33" s="30"/>
      <c r="B33" s="30" t="s">
        <v>54</v>
      </c>
      <c r="C33" s="32">
        <f>+C34+C38</f>
        <v>0</v>
      </c>
      <c r="D33" s="32">
        <f>+D34+D38</f>
        <v>0</v>
      </c>
    </row>
    <row r="34" spans="1:4" ht="15">
      <c r="A34" s="30"/>
      <c r="B34" s="30" t="s">
        <v>136</v>
      </c>
      <c r="C34" s="32">
        <f>+C35+C36+C37</f>
        <v>0</v>
      </c>
      <c r="D34" s="32">
        <f>+D35+D36+D37</f>
        <v>0</v>
      </c>
    </row>
    <row r="35" spans="1:4" ht="15">
      <c r="A35" s="30" t="s">
        <v>56</v>
      </c>
      <c r="B35" s="30" t="s">
        <v>137</v>
      </c>
      <c r="C35" s="31">
        <v>0</v>
      </c>
      <c r="D35" s="31">
        <v>0</v>
      </c>
    </row>
    <row r="36" spans="1:4" ht="15">
      <c r="A36" s="30" t="s">
        <v>58</v>
      </c>
      <c r="B36" s="30" t="s">
        <v>138</v>
      </c>
      <c r="C36" s="31">
        <v>0</v>
      </c>
      <c r="D36" s="31">
        <v>0</v>
      </c>
    </row>
    <row r="37" spans="1:4" ht="15">
      <c r="A37" s="30" t="s">
        <v>60</v>
      </c>
      <c r="B37" s="30" t="s">
        <v>139</v>
      </c>
      <c r="C37" s="31">
        <v>0</v>
      </c>
      <c r="D37" s="31">
        <v>0</v>
      </c>
    </row>
    <row r="38" spans="1:4" ht="15">
      <c r="A38" s="30"/>
      <c r="B38" s="30" t="s">
        <v>140</v>
      </c>
      <c r="C38" s="32">
        <f>+C39+C40+C41</f>
        <v>0</v>
      </c>
      <c r="D38" s="32">
        <f>+D39+D40+D41</f>
        <v>0</v>
      </c>
    </row>
    <row r="39" spans="1:4" ht="15">
      <c r="A39" s="30" t="s">
        <v>63</v>
      </c>
      <c r="B39" s="30" t="s">
        <v>137</v>
      </c>
      <c r="C39" s="31">
        <v>0</v>
      </c>
      <c r="D39" s="31">
        <v>0</v>
      </c>
    </row>
    <row r="40" spans="1:4" ht="15">
      <c r="A40" s="30" t="s">
        <v>64</v>
      </c>
      <c r="B40" s="30" t="s">
        <v>138</v>
      </c>
      <c r="C40" s="31">
        <v>0</v>
      </c>
      <c r="D40" s="31">
        <v>0</v>
      </c>
    </row>
    <row r="41" spans="1:4" ht="15">
      <c r="A41" s="30" t="s">
        <v>65</v>
      </c>
      <c r="B41" s="30" t="s">
        <v>139</v>
      </c>
      <c r="C41" s="31">
        <v>0</v>
      </c>
      <c r="D41" s="31">
        <v>0</v>
      </c>
    </row>
    <row r="42" spans="1:4" ht="15">
      <c r="A42" s="30" t="s">
        <v>141</v>
      </c>
      <c r="B42" s="30" t="s">
        <v>67</v>
      </c>
      <c r="C42" s="31">
        <v>0</v>
      </c>
      <c r="D42" s="31">
        <v>0</v>
      </c>
    </row>
    <row r="43" spans="1:4" ht="15">
      <c r="A43" s="30" t="s">
        <v>141</v>
      </c>
      <c r="B43" s="30" t="s">
        <v>68</v>
      </c>
      <c r="C43" s="32">
        <f>+C44+C45</f>
        <v>0</v>
      </c>
      <c r="D43" s="32">
        <f>+D44+D45</f>
        <v>7</v>
      </c>
    </row>
    <row r="44" spans="1:4" ht="15">
      <c r="A44" s="30" t="s">
        <v>69</v>
      </c>
      <c r="B44" s="30" t="s">
        <v>142</v>
      </c>
      <c r="C44" s="31">
        <v>0</v>
      </c>
      <c r="D44" s="31">
        <v>-6</v>
      </c>
    </row>
    <row r="45" spans="1:4" ht="15">
      <c r="A45" s="30" t="s">
        <v>71</v>
      </c>
      <c r="B45" s="30" t="s">
        <v>143</v>
      </c>
      <c r="C45" s="31">
        <v>0</v>
      </c>
      <c r="D45" s="31">
        <v>13</v>
      </c>
    </row>
    <row r="46" spans="1:4" ht="15">
      <c r="A46" s="33"/>
      <c r="B46" s="33" t="s">
        <v>73</v>
      </c>
      <c r="C46" s="34">
        <f>+C7+C8+C9+C10+C15+C18+C22+C27+C31+C32+C33+C42+C43</f>
        <v>-3</v>
      </c>
      <c r="D46" s="34">
        <f>+D7+D8+D9+D10+D15+D18+D22+D27+D31+D32+D33+D42+D43</f>
        <v>-63</v>
      </c>
    </row>
    <row r="47" spans="1:4" ht="15">
      <c r="A47" s="30"/>
      <c r="B47" s="30" t="s">
        <v>74</v>
      </c>
      <c r="C47" s="32">
        <f>+C48+C49</f>
        <v>0</v>
      </c>
      <c r="D47" s="32">
        <f>+D48+D49</f>
        <v>0</v>
      </c>
    </row>
    <row r="48" spans="1:4" ht="15">
      <c r="A48" s="30" t="s">
        <v>75</v>
      </c>
      <c r="B48" s="30" t="s">
        <v>144</v>
      </c>
      <c r="C48" s="31">
        <v>0</v>
      </c>
      <c r="D48" s="31">
        <v>0</v>
      </c>
    </row>
    <row r="49" spans="1:4" ht="15">
      <c r="A49" s="30" t="s">
        <v>77</v>
      </c>
      <c r="B49" s="30" t="s">
        <v>145</v>
      </c>
      <c r="C49" s="31">
        <v>0</v>
      </c>
      <c r="D49" s="31">
        <v>0</v>
      </c>
    </row>
    <row r="50" spans="1:4" ht="15">
      <c r="A50" s="30"/>
      <c r="B50" s="30" t="s">
        <v>79</v>
      </c>
      <c r="C50" s="32">
        <f>+C51+C52+C53</f>
        <v>0</v>
      </c>
      <c r="D50" s="32">
        <f>+D51+D52+D53</f>
        <v>0</v>
      </c>
    </row>
    <row r="51" spans="1:4" ht="46.5">
      <c r="A51" s="30" t="s">
        <v>80</v>
      </c>
      <c r="B51" s="30" t="s">
        <v>146</v>
      </c>
      <c r="C51" s="31">
        <v>0</v>
      </c>
      <c r="D51" s="31">
        <v>0</v>
      </c>
    </row>
    <row r="52" spans="1:4" ht="57.75">
      <c r="A52" s="30" t="s">
        <v>82</v>
      </c>
      <c r="B52" s="30" t="s">
        <v>147</v>
      </c>
      <c r="C52" s="31">
        <v>0</v>
      </c>
      <c r="D52" s="31">
        <v>0</v>
      </c>
    </row>
    <row r="53" spans="1:4" ht="15">
      <c r="A53" s="30" t="s">
        <v>84</v>
      </c>
      <c r="B53" s="30" t="s">
        <v>148</v>
      </c>
      <c r="C53" s="31">
        <v>0</v>
      </c>
      <c r="D53" s="31">
        <v>0</v>
      </c>
    </row>
    <row r="54" spans="1:4" ht="15">
      <c r="A54" s="30" t="s">
        <v>86</v>
      </c>
      <c r="B54" s="30" t="s">
        <v>87</v>
      </c>
      <c r="C54" s="31">
        <v>0</v>
      </c>
      <c r="D54" s="31">
        <v>0</v>
      </c>
    </row>
    <row r="55" spans="1:4" ht="15">
      <c r="A55" s="30" t="s">
        <v>88</v>
      </c>
      <c r="B55" s="30" t="s">
        <v>89</v>
      </c>
      <c r="C55" s="31">
        <v>0</v>
      </c>
      <c r="D55" s="31">
        <v>0</v>
      </c>
    </row>
    <row r="56" spans="1:4" ht="24">
      <c r="A56" s="30" t="s">
        <v>90</v>
      </c>
      <c r="B56" s="30" t="s">
        <v>91</v>
      </c>
      <c r="C56" s="31">
        <v>0</v>
      </c>
      <c r="D56" s="31">
        <v>2</v>
      </c>
    </row>
    <row r="57" spans="1:4" ht="15">
      <c r="A57" s="30"/>
      <c r="B57" s="30" t="s">
        <v>92</v>
      </c>
      <c r="C57" s="31">
        <v>0</v>
      </c>
      <c r="D57" s="31">
        <v>0</v>
      </c>
    </row>
    <row r="58" spans="1:4" ht="15">
      <c r="A58" s="33"/>
      <c r="B58" s="33" t="s">
        <v>93</v>
      </c>
      <c r="C58" s="34">
        <f>+C47+C50+C54+C55+C56+C57</f>
        <v>0</v>
      </c>
      <c r="D58" s="34">
        <f>+D47+D50+D54+D55+D56+D57</f>
        <v>2</v>
      </c>
    </row>
    <row r="59" spans="1:4" ht="15">
      <c r="A59" s="33"/>
      <c r="B59" s="33" t="s">
        <v>94</v>
      </c>
      <c r="C59" s="34">
        <f>+C46+C58</f>
        <v>-3</v>
      </c>
      <c r="D59" s="34">
        <f>+D46+D58</f>
        <v>-61</v>
      </c>
    </row>
    <row r="60" spans="1:4" ht="15">
      <c r="A60" s="30" t="s">
        <v>95</v>
      </c>
      <c r="B60" s="30" t="s">
        <v>96</v>
      </c>
      <c r="C60" s="31">
        <v>0</v>
      </c>
      <c r="D60" s="31">
        <v>0</v>
      </c>
    </row>
    <row r="61" spans="1:4" ht="24">
      <c r="A61" s="33"/>
      <c r="B61" s="33" t="s">
        <v>97</v>
      </c>
      <c r="C61" s="34">
        <f>+C59+C60</f>
        <v>-3</v>
      </c>
      <c r="D61" s="34">
        <f>+D59+D60</f>
        <v>-61</v>
      </c>
    </row>
    <row r="62" spans="1:4" ht="15">
      <c r="A62" s="27"/>
      <c r="B62" s="28" t="s">
        <v>98</v>
      </c>
      <c r="C62" s="29" t="s">
        <v>1</v>
      </c>
      <c r="D62" s="29" t="s">
        <v>1</v>
      </c>
    </row>
    <row r="63" spans="1:4" ht="15">
      <c r="A63" s="30"/>
      <c r="B63" s="30" t="s">
        <v>99</v>
      </c>
      <c r="C63" s="31">
        <v>0</v>
      </c>
      <c r="D63" s="31">
        <v>0</v>
      </c>
    </row>
    <row r="64" spans="1:4" ht="15">
      <c r="A64" s="30"/>
      <c r="B64" s="30" t="s">
        <v>100</v>
      </c>
      <c r="C64" s="34">
        <f>+C61+C63</f>
        <v>-3</v>
      </c>
      <c r="D64" s="34">
        <f>+D61+D63</f>
        <v>-61</v>
      </c>
    </row>
    <row r="65" spans="1:4" ht="15">
      <c r="A65" s="42"/>
      <c r="B65" s="42"/>
      <c r="C65" s="42"/>
      <c r="D65" s="42"/>
    </row>
    <row r="66" spans="1:4" ht="15">
      <c r="A66" s="43"/>
      <c r="B66" s="42"/>
      <c r="C66" s="42"/>
      <c r="D66" s="42"/>
    </row>
    <row r="67" spans="1:4" ht="15">
      <c r="A67" s="42"/>
      <c r="B67" s="42"/>
      <c r="C67" s="42"/>
      <c r="D67" s="42"/>
    </row>
    <row r="68" spans="1:4" ht="15">
      <c r="A68" s="42"/>
      <c r="B68" s="42"/>
      <c r="C68" s="42"/>
      <c r="D68" s="42"/>
    </row>
    <row r="69" spans="1:4" ht="15">
      <c r="A69" s="42"/>
      <c r="B69" s="42"/>
      <c r="C69" s="42"/>
      <c r="D69" s="42"/>
    </row>
    <row r="70" spans="1:4" ht="15">
      <c r="A70" s="42"/>
      <c r="B70" s="42"/>
      <c r="C70" s="42"/>
      <c r="D70" s="42"/>
    </row>
    <row r="71" spans="1:4" ht="15">
      <c r="A71" s="42"/>
      <c r="B71" s="42"/>
      <c r="C71" s="42"/>
      <c r="D71" s="42"/>
    </row>
    <row r="72" spans="1:4" ht="15">
      <c r="A72" s="42"/>
      <c r="B72" s="42"/>
      <c r="C72" s="42"/>
      <c r="D72" s="42"/>
    </row>
    <row r="73" spans="1:4" ht="15">
      <c r="A73" s="42"/>
      <c r="B73" s="42"/>
      <c r="C73" s="42"/>
      <c r="D73" s="42"/>
    </row>
    <row r="74" spans="1:4" ht="15">
      <c r="A74" s="42"/>
      <c r="B74" s="42"/>
      <c r="C74" s="42"/>
      <c r="D74" s="42"/>
    </row>
    <row r="75" spans="1:4" ht="15">
      <c r="A75" s="42"/>
      <c r="B75" s="42"/>
      <c r="C75" s="42"/>
      <c r="D75" s="42"/>
    </row>
    <row r="76" spans="1:4" ht="15">
      <c r="A76" s="42"/>
      <c r="B76" s="42"/>
      <c r="C76" s="42"/>
      <c r="D76" s="42"/>
    </row>
    <row r="77" spans="1:4" ht="15">
      <c r="A77" s="42"/>
      <c r="B77" s="42"/>
      <c r="C77" s="42"/>
      <c r="D77" s="42"/>
    </row>
    <row r="78" spans="1:4" ht="15">
      <c r="A78" s="42"/>
      <c r="B78" s="42"/>
      <c r="C78" s="42"/>
      <c r="D78" s="42"/>
    </row>
    <row r="79" spans="1:4" ht="15">
      <c r="A79" s="42"/>
      <c r="B79" s="42"/>
      <c r="C79" s="42"/>
      <c r="D79" s="42"/>
    </row>
    <row r="80" spans="1:4" ht="15">
      <c r="A80" s="42"/>
      <c r="B80" s="42"/>
      <c r="C80" s="42"/>
      <c r="D80" s="42"/>
    </row>
    <row r="81" spans="1:4" ht="15">
      <c r="A81" s="42"/>
      <c r="B81" s="42"/>
      <c r="C81" s="42"/>
      <c r="D81" s="42"/>
    </row>
    <row r="82" spans="1:4" ht="15">
      <c r="A82" s="42"/>
      <c r="B82" s="42"/>
      <c r="C82" s="42"/>
      <c r="D82" s="42"/>
    </row>
    <row r="83" spans="1:4" ht="15">
      <c r="A83" s="42"/>
      <c r="B83" s="42"/>
      <c r="C83" s="42"/>
      <c r="D83" s="42"/>
    </row>
    <row r="84" spans="1:4" ht="15">
      <c r="A84" s="42"/>
      <c r="B84" s="42"/>
      <c r="C84" s="42"/>
      <c r="D84" s="42"/>
    </row>
    <row r="85" spans="1:4" ht="15">
      <c r="A85" s="42"/>
      <c r="B85" s="42"/>
      <c r="C85" s="42"/>
      <c r="D85" s="42"/>
    </row>
    <row r="86" spans="1:4" ht="15">
      <c r="A86" s="42"/>
      <c r="B86" s="42"/>
      <c r="C86" s="42"/>
      <c r="D86" s="42"/>
    </row>
    <row r="87" spans="1:4" ht="15">
      <c r="A87" s="42"/>
      <c r="B87" s="42"/>
      <c r="C87" s="42"/>
      <c r="D87" s="42"/>
    </row>
    <row r="88" spans="1:4" ht="15">
      <c r="A88" s="42"/>
      <c r="B88" s="42"/>
      <c r="C88" s="42"/>
      <c r="D88" s="42"/>
    </row>
    <row r="89" spans="1:4" ht="15">
      <c r="A89" s="42"/>
      <c r="B89" s="42"/>
      <c r="C89" s="42"/>
      <c r="D89" s="42"/>
    </row>
    <row r="90" spans="1:4" ht="15">
      <c r="A90" s="42"/>
      <c r="B90" s="42"/>
      <c r="C90" s="42"/>
      <c r="D90" s="42"/>
    </row>
    <row r="91" spans="1:4" ht="15">
      <c r="A91" s="42"/>
      <c r="B91" s="42"/>
      <c r="C91" s="42"/>
      <c r="D91" s="42"/>
    </row>
    <row r="92" spans="1:4" ht="15">
      <c r="A92" s="42"/>
      <c r="B92" s="42"/>
      <c r="C92" s="42"/>
      <c r="D92" s="42"/>
    </row>
    <row r="93" spans="1:4" ht="15">
      <c r="A93" s="42"/>
      <c r="B93" s="42"/>
      <c r="C93" s="42"/>
      <c r="D93" s="42"/>
    </row>
    <row r="94" spans="1:4" ht="15">
      <c r="A94" s="42"/>
      <c r="B94" s="42"/>
      <c r="C94" s="42"/>
      <c r="D94" s="42"/>
    </row>
    <row r="95" spans="1:4" ht="15">
      <c r="A95" s="42"/>
      <c r="B95" s="42"/>
      <c r="C95" s="42"/>
      <c r="D95" s="42"/>
    </row>
    <row r="96" spans="1:4" ht="15">
      <c r="A96" s="42"/>
      <c r="B96" s="42"/>
      <c r="C96" s="42"/>
      <c r="D96" s="42"/>
    </row>
    <row r="97" spans="1:4" ht="15">
      <c r="A97" s="42"/>
      <c r="B97" s="42"/>
      <c r="C97" s="42"/>
      <c r="D97" s="42"/>
    </row>
    <row r="98" spans="1:4" ht="15">
      <c r="A98" s="42"/>
      <c r="B98" s="42"/>
      <c r="C98" s="42"/>
      <c r="D98" s="42"/>
    </row>
    <row r="99" spans="1:4" ht="15">
      <c r="A99" s="42"/>
      <c r="B99" s="42"/>
      <c r="C99" s="42"/>
      <c r="D99" s="42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9"/>
  <sheetViews>
    <sheetView zoomScalePageLayoutView="0" workbookViewId="0" topLeftCell="A46">
      <selection activeCell="B70" sqref="B70"/>
    </sheetView>
  </sheetViews>
  <sheetFormatPr defaultColWidth="9.140625" defaultRowHeight="15"/>
  <cols>
    <col min="1" max="1" width="28.8515625" style="41" customWidth="1"/>
    <col min="2" max="2" width="86.57421875" style="41" customWidth="1"/>
    <col min="3" max="4" width="15.421875" style="41" customWidth="1"/>
    <col min="5" max="16384" width="9.140625" style="41" customWidth="1"/>
  </cols>
  <sheetData>
    <row r="1" spans="1:4" s="40" customFormat="1" ht="39.75" customHeight="1" thickBot="1">
      <c r="A1" s="73" t="s">
        <v>118</v>
      </c>
      <c r="B1" s="65"/>
      <c r="C1" s="65"/>
      <c r="D1" s="66"/>
    </row>
    <row r="2" spans="1:4" s="40" customFormat="1" ht="19.5" customHeight="1" thickBot="1">
      <c r="A2" s="74"/>
      <c r="B2" s="68"/>
      <c r="C2" s="68"/>
      <c r="D2" s="69"/>
    </row>
    <row r="3" spans="1:4" s="40" customFormat="1" ht="19.5" customHeight="1" thickBot="1">
      <c r="A3" s="75"/>
      <c r="B3" s="71"/>
      <c r="C3" s="71"/>
      <c r="D3" s="71"/>
    </row>
    <row r="4" spans="1:4" ht="19.5" customHeight="1" thickBot="1">
      <c r="A4" s="76" t="s">
        <v>2</v>
      </c>
      <c r="B4" s="76"/>
      <c r="C4" s="76"/>
      <c r="D4" s="76"/>
    </row>
    <row r="5" spans="1:4" ht="15.75" thickBot="1">
      <c r="A5" s="26" t="s">
        <v>1</v>
      </c>
      <c r="B5" s="26" t="s">
        <v>119</v>
      </c>
      <c r="C5" s="26" t="s">
        <v>3</v>
      </c>
      <c r="D5" s="26" t="s">
        <v>4</v>
      </c>
    </row>
    <row r="6" spans="1:4" ht="15">
      <c r="A6" s="27"/>
      <c r="B6" s="28" t="s">
        <v>6</v>
      </c>
      <c r="C6" s="29" t="s">
        <v>1</v>
      </c>
      <c r="D6" s="29" t="s">
        <v>1</v>
      </c>
    </row>
    <row r="7" spans="1:4" ht="24">
      <c r="A7" s="30" t="s">
        <v>7</v>
      </c>
      <c r="B7" s="30" t="s">
        <v>8</v>
      </c>
      <c r="C7" s="31">
        <v>0</v>
      </c>
      <c r="D7" s="31">
        <v>131</v>
      </c>
    </row>
    <row r="8" spans="1:4" ht="15">
      <c r="A8" s="30" t="s">
        <v>9</v>
      </c>
      <c r="B8" s="30" t="s">
        <v>10</v>
      </c>
      <c r="C8" s="31">
        <v>0</v>
      </c>
      <c r="D8" s="31">
        <v>0</v>
      </c>
    </row>
    <row r="9" spans="1:4" ht="15">
      <c r="A9" s="30" t="s">
        <v>11</v>
      </c>
      <c r="B9" s="30" t="s">
        <v>12</v>
      </c>
      <c r="C9" s="31">
        <v>0</v>
      </c>
      <c r="D9" s="31">
        <v>7539</v>
      </c>
    </row>
    <row r="10" spans="1:4" ht="15">
      <c r="A10" s="30"/>
      <c r="B10" s="30" t="s">
        <v>14</v>
      </c>
      <c r="C10" s="32">
        <f>+C11+C12+C13+C14</f>
        <v>-8944</v>
      </c>
      <c r="D10" s="32">
        <f>+D11+D12+D13+D14</f>
        <v>-24193</v>
      </c>
    </row>
    <row r="11" spans="1:4" ht="15">
      <c r="A11" s="30" t="s">
        <v>15</v>
      </c>
      <c r="B11" s="30" t="s">
        <v>120</v>
      </c>
      <c r="C11" s="31">
        <v>0</v>
      </c>
      <c r="D11" s="31">
        <v>0</v>
      </c>
    </row>
    <row r="12" spans="1:4" ht="35.25">
      <c r="A12" s="30" t="s">
        <v>17</v>
      </c>
      <c r="B12" s="30" t="s">
        <v>121</v>
      </c>
      <c r="C12" s="31">
        <v>-92</v>
      </c>
      <c r="D12" s="31">
        <v>-150</v>
      </c>
    </row>
    <row r="13" spans="1:4" ht="15">
      <c r="A13" s="30" t="s">
        <v>19</v>
      </c>
      <c r="B13" s="30" t="s">
        <v>122</v>
      </c>
      <c r="C13" s="31">
        <v>-8864</v>
      </c>
      <c r="D13" s="31">
        <v>-24043</v>
      </c>
    </row>
    <row r="14" spans="1:4" ht="24">
      <c r="A14" s="30" t="s">
        <v>21</v>
      </c>
      <c r="B14" s="30" t="s">
        <v>123</v>
      </c>
      <c r="C14" s="31">
        <v>12</v>
      </c>
      <c r="D14" s="31">
        <v>0</v>
      </c>
    </row>
    <row r="15" spans="1:4" ht="15">
      <c r="A15" s="30"/>
      <c r="B15" s="30" t="s">
        <v>23</v>
      </c>
      <c r="C15" s="32">
        <f>+C16+C17</f>
        <v>19</v>
      </c>
      <c r="D15" s="32">
        <f>+D16+D17</f>
        <v>1509</v>
      </c>
    </row>
    <row r="16" spans="1:4" ht="15">
      <c r="A16" s="30" t="s">
        <v>24</v>
      </c>
      <c r="B16" s="30" t="s">
        <v>124</v>
      </c>
      <c r="C16" s="31">
        <v>19</v>
      </c>
      <c r="D16" s="31">
        <v>1509</v>
      </c>
    </row>
    <row r="17" spans="1:4" ht="15">
      <c r="A17" s="30" t="s">
        <v>26</v>
      </c>
      <c r="B17" s="30" t="s">
        <v>125</v>
      </c>
      <c r="C17" s="31">
        <v>0</v>
      </c>
      <c r="D17" s="31">
        <v>0</v>
      </c>
    </row>
    <row r="18" spans="1:4" ht="15">
      <c r="A18" s="30"/>
      <c r="B18" s="30" t="s">
        <v>28</v>
      </c>
      <c r="C18" s="32">
        <f>+C19+C20+C21</f>
        <v>-20982</v>
      </c>
      <c r="D18" s="32">
        <f>+D19+D20+D21</f>
        <v>-43193</v>
      </c>
    </row>
    <row r="19" spans="1:4" ht="15">
      <c r="A19" s="30" t="s">
        <v>29</v>
      </c>
      <c r="B19" s="30" t="s">
        <v>126</v>
      </c>
      <c r="C19" s="31">
        <v>-16753</v>
      </c>
      <c r="D19" s="31">
        <v>-34482</v>
      </c>
    </row>
    <row r="20" spans="1:4" ht="15">
      <c r="A20" s="30" t="s">
        <v>31</v>
      </c>
      <c r="B20" s="30" t="s">
        <v>127</v>
      </c>
      <c r="C20" s="31">
        <v>-4229</v>
      </c>
      <c r="D20" s="31">
        <v>-8780</v>
      </c>
    </row>
    <row r="21" spans="1:4" ht="15">
      <c r="A21" s="30" t="s">
        <v>33</v>
      </c>
      <c r="B21" s="30" t="s">
        <v>128</v>
      </c>
      <c r="C21" s="31">
        <v>0</v>
      </c>
      <c r="D21" s="31">
        <v>69</v>
      </c>
    </row>
    <row r="22" spans="1:4" ht="15">
      <c r="A22" s="30"/>
      <c r="B22" s="30" t="s">
        <v>35</v>
      </c>
      <c r="C22" s="32">
        <f>+C23+C24+C25+C26</f>
        <v>-30524</v>
      </c>
      <c r="D22" s="32">
        <f>+D23+D24+D25+D26</f>
        <v>-73080</v>
      </c>
    </row>
    <row r="23" spans="1:4" ht="35.25">
      <c r="A23" s="30" t="s">
        <v>36</v>
      </c>
      <c r="B23" s="30" t="s">
        <v>129</v>
      </c>
      <c r="C23" s="31">
        <v>-30499</v>
      </c>
      <c r="D23" s="31">
        <v>-73055</v>
      </c>
    </row>
    <row r="24" spans="1:4" ht="15">
      <c r="A24" s="30" t="s">
        <v>38</v>
      </c>
      <c r="B24" s="30" t="s">
        <v>130</v>
      </c>
      <c r="C24" s="31">
        <v>-3</v>
      </c>
      <c r="D24" s="31">
        <v>-25</v>
      </c>
    </row>
    <row r="25" spans="1:4" ht="15">
      <c r="A25" s="30" t="s">
        <v>40</v>
      </c>
      <c r="B25" s="30" t="s">
        <v>131</v>
      </c>
      <c r="C25" s="31">
        <v>0</v>
      </c>
      <c r="D25" s="31">
        <v>0</v>
      </c>
    </row>
    <row r="26" spans="1:4" ht="15">
      <c r="A26" s="30" t="s">
        <v>42</v>
      </c>
      <c r="B26" s="30" t="s">
        <v>132</v>
      </c>
      <c r="C26" s="31">
        <v>-22</v>
      </c>
      <c r="D26" s="31">
        <v>0</v>
      </c>
    </row>
    <row r="27" spans="1:4" ht="15">
      <c r="A27" s="30"/>
      <c r="B27" s="30" t="s">
        <v>44</v>
      </c>
      <c r="C27" s="32">
        <f>+C28+C29+C30</f>
        <v>-22020</v>
      </c>
      <c r="D27" s="32">
        <f>+D28+D29+D30</f>
        <v>-39319</v>
      </c>
    </row>
    <row r="28" spans="1:4" ht="15">
      <c r="A28" s="30" t="s">
        <v>45</v>
      </c>
      <c r="B28" s="30" t="s">
        <v>133</v>
      </c>
      <c r="C28" s="31">
        <v>-13710</v>
      </c>
      <c r="D28" s="31">
        <v>-24654</v>
      </c>
    </row>
    <row r="29" spans="1:4" ht="15">
      <c r="A29" s="30" t="s">
        <v>47</v>
      </c>
      <c r="B29" s="30" t="s">
        <v>134</v>
      </c>
      <c r="C29" s="31">
        <v>-8310</v>
      </c>
      <c r="D29" s="31">
        <v>-14665</v>
      </c>
    </row>
    <row r="30" spans="1:4" ht="15">
      <c r="A30" s="30" t="s">
        <v>49</v>
      </c>
      <c r="B30" s="30" t="s">
        <v>135</v>
      </c>
      <c r="C30" s="31">
        <v>0</v>
      </c>
      <c r="D30" s="31">
        <v>0</v>
      </c>
    </row>
    <row r="31" spans="1:4" ht="15">
      <c r="A31" s="30"/>
      <c r="B31" s="30" t="s">
        <v>51</v>
      </c>
      <c r="C31" s="31">
        <v>253</v>
      </c>
      <c r="D31" s="31">
        <v>464</v>
      </c>
    </row>
    <row r="32" spans="1:4" ht="15">
      <c r="A32" s="30" t="s">
        <v>52</v>
      </c>
      <c r="B32" s="30" t="s">
        <v>53</v>
      </c>
      <c r="C32" s="31">
        <v>16</v>
      </c>
      <c r="D32" s="31">
        <v>0</v>
      </c>
    </row>
    <row r="33" spans="1:4" ht="15">
      <c r="A33" s="30"/>
      <c r="B33" s="30" t="s">
        <v>54</v>
      </c>
      <c r="C33" s="32">
        <f>+C34+C38</f>
        <v>0</v>
      </c>
      <c r="D33" s="32">
        <v>-80</v>
      </c>
    </row>
    <row r="34" spans="1:4" ht="15">
      <c r="A34" s="30"/>
      <c r="B34" s="30" t="s">
        <v>136</v>
      </c>
      <c r="C34" s="32">
        <f>+C35+C36+C37</f>
        <v>0</v>
      </c>
      <c r="D34" s="32">
        <f>+D35+D36+D37</f>
        <v>11</v>
      </c>
    </row>
    <row r="35" spans="1:4" ht="15">
      <c r="A35" s="30" t="s">
        <v>56</v>
      </c>
      <c r="B35" s="30" t="s">
        <v>137</v>
      </c>
      <c r="C35" s="31">
        <v>0</v>
      </c>
      <c r="D35" s="31">
        <v>0</v>
      </c>
    </row>
    <row r="36" spans="1:4" ht="15">
      <c r="A36" s="30" t="s">
        <v>58</v>
      </c>
      <c r="B36" s="30" t="s">
        <v>138</v>
      </c>
      <c r="C36" s="31">
        <v>0</v>
      </c>
      <c r="D36" s="31">
        <v>11</v>
      </c>
    </row>
    <row r="37" spans="1:4" ht="15">
      <c r="A37" s="30" t="s">
        <v>60</v>
      </c>
      <c r="B37" s="30" t="s">
        <v>139</v>
      </c>
      <c r="C37" s="31">
        <v>0</v>
      </c>
      <c r="D37" s="31">
        <v>0</v>
      </c>
    </row>
    <row r="38" spans="1:4" ht="15">
      <c r="A38" s="30"/>
      <c r="B38" s="30" t="s">
        <v>140</v>
      </c>
      <c r="C38" s="32">
        <f>+C39+C40+C41</f>
        <v>0</v>
      </c>
      <c r="D38" s="32">
        <f>+D39+D40+D41</f>
        <v>-91</v>
      </c>
    </row>
    <row r="39" spans="1:4" ht="15">
      <c r="A39" s="30" t="s">
        <v>63</v>
      </c>
      <c r="B39" s="30" t="s">
        <v>137</v>
      </c>
      <c r="C39" s="31">
        <v>0</v>
      </c>
      <c r="D39" s="31">
        <v>-91</v>
      </c>
    </row>
    <row r="40" spans="1:4" ht="15">
      <c r="A40" s="30" t="s">
        <v>64</v>
      </c>
      <c r="B40" s="30" t="s">
        <v>138</v>
      </c>
      <c r="C40" s="31">
        <v>0</v>
      </c>
      <c r="D40" s="31">
        <v>0</v>
      </c>
    </row>
    <row r="41" spans="1:4" ht="15">
      <c r="A41" s="30" t="s">
        <v>65</v>
      </c>
      <c r="B41" s="30" t="s">
        <v>139</v>
      </c>
      <c r="C41" s="31">
        <v>0</v>
      </c>
      <c r="D41" s="31">
        <v>0</v>
      </c>
    </row>
    <row r="42" spans="1:4" ht="15">
      <c r="A42" s="30" t="s">
        <v>141</v>
      </c>
      <c r="B42" s="30" t="s">
        <v>67</v>
      </c>
      <c r="C42" s="31">
        <v>0</v>
      </c>
      <c r="D42" s="31">
        <v>0</v>
      </c>
    </row>
    <row r="43" spans="1:4" ht="15">
      <c r="A43" s="30" t="s">
        <v>141</v>
      </c>
      <c r="B43" s="30" t="s">
        <v>68</v>
      </c>
      <c r="C43" s="32">
        <f>+C44+C45</f>
        <v>22</v>
      </c>
      <c r="D43" s="32">
        <f>+D44+D45</f>
        <v>4</v>
      </c>
    </row>
    <row r="44" spans="1:4" ht="15">
      <c r="A44" s="30" t="s">
        <v>69</v>
      </c>
      <c r="B44" s="30" t="s">
        <v>142</v>
      </c>
      <c r="C44" s="31">
        <v>0</v>
      </c>
      <c r="D44" s="31">
        <v>0</v>
      </c>
    </row>
    <row r="45" spans="1:4" ht="15">
      <c r="A45" s="30" t="s">
        <v>71</v>
      </c>
      <c r="B45" s="30" t="s">
        <v>143</v>
      </c>
      <c r="C45" s="31">
        <v>22</v>
      </c>
      <c r="D45" s="31">
        <v>4</v>
      </c>
    </row>
    <row r="46" spans="1:4" ht="15">
      <c r="A46" s="33"/>
      <c r="B46" s="33" t="s">
        <v>73</v>
      </c>
      <c r="C46" s="34">
        <f>+C7+C8+C9+C10+C15+C18+C22+C27+C31+C32+C33+C42+C43</f>
        <v>-82160</v>
      </c>
      <c r="D46" s="34">
        <f>+D7+D8+D9+D10+D15+D18+D22+D27+D31+D32+D33+D42+D43</f>
        <v>-170218</v>
      </c>
    </row>
    <row r="47" spans="1:4" ht="15">
      <c r="A47" s="30"/>
      <c r="B47" s="30" t="s">
        <v>74</v>
      </c>
      <c r="C47" s="32">
        <f>+C48+C49</f>
        <v>8</v>
      </c>
      <c r="D47" s="32">
        <f>+D48+D49</f>
        <v>20</v>
      </c>
    </row>
    <row r="48" spans="1:4" ht="15">
      <c r="A48" s="30" t="s">
        <v>75</v>
      </c>
      <c r="B48" s="30" t="s">
        <v>144</v>
      </c>
      <c r="C48" s="31">
        <v>0</v>
      </c>
      <c r="D48" s="31">
        <v>0</v>
      </c>
    </row>
    <row r="49" spans="1:4" ht="15">
      <c r="A49" s="30" t="s">
        <v>77</v>
      </c>
      <c r="B49" s="30" t="s">
        <v>145</v>
      </c>
      <c r="C49" s="31">
        <v>8</v>
      </c>
      <c r="D49" s="31">
        <v>20</v>
      </c>
    </row>
    <row r="50" spans="1:4" ht="15">
      <c r="A50" s="30"/>
      <c r="B50" s="30" t="s">
        <v>79</v>
      </c>
      <c r="C50" s="32">
        <f>+C51+C52+C53</f>
        <v>-2</v>
      </c>
      <c r="D50" s="32">
        <f>+D51+D52+D53</f>
        <v>-3</v>
      </c>
    </row>
    <row r="51" spans="1:4" ht="46.5">
      <c r="A51" s="30" t="s">
        <v>80</v>
      </c>
      <c r="B51" s="30" t="s">
        <v>146</v>
      </c>
      <c r="C51" s="31">
        <v>0</v>
      </c>
      <c r="D51" s="31">
        <v>0</v>
      </c>
    </row>
    <row r="52" spans="1:4" ht="57.75">
      <c r="A52" s="30" t="s">
        <v>82</v>
      </c>
      <c r="B52" s="30" t="s">
        <v>147</v>
      </c>
      <c r="C52" s="31">
        <v>-2</v>
      </c>
      <c r="D52" s="31">
        <v>-3</v>
      </c>
    </row>
    <row r="53" spans="1:4" ht="15">
      <c r="A53" s="30" t="s">
        <v>84</v>
      </c>
      <c r="B53" s="30" t="s">
        <v>148</v>
      </c>
      <c r="C53" s="31">
        <v>0</v>
      </c>
      <c r="D53" s="31">
        <v>0</v>
      </c>
    </row>
    <row r="54" spans="1:4" ht="15">
      <c r="A54" s="30" t="s">
        <v>86</v>
      </c>
      <c r="B54" s="30" t="s">
        <v>87</v>
      </c>
      <c r="C54" s="31">
        <v>0</v>
      </c>
      <c r="D54" s="31">
        <v>0</v>
      </c>
    </row>
    <row r="55" spans="1:4" ht="15">
      <c r="A55" s="30" t="s">
        <v>88</v>
      </c>
      <c r="B55" s="30" t="s">
        <v>89</v>
      </c>
      <c r="C55" s="31">
        <v>0</v>
      </c>
      <c r="D55" s="31">
        <v>0</v>
      </c>
    </row>
    <row r="56" spans="1:4" ht="24">
      <c r="A56" s="30" t="s">
        <v>90</v>
      </c>
      <c r="B56" s="30" t="s">
        <v>91</v>
      </c>
      <c r="C56" s="31">
        <v>0</v>
      </c>
      <c r="D56" s="31">
        <v>0</v>
      </c>
    </row>
    <row r="57" spans="1:4" ht="15">
      <c r="A57" s="30"/>
      <c r="B57" s="30" t="s">
        <v>92</v>
      </c>
      <c r="C57" s="31">
        <v>0</v>
      </c>
      <c r="D57" s="31">
        <v>0</v>
      </c>
    </row>
    <row r="58" spans="1:4" ht="15">
      <c r="A58" s="33"/>
      <c r="B58" s="33" t="s">
        <v>93</v>
      </c>
      <c r="C58" s="34">
        <f>+C47+C50+C54+C55+C56+C57</f>
        <v>6</v>
      </c>
      <c r="D58" s="34">
        <f>+D47+D50+D54+D55+D56+D57</f>
        <v>17</v>
      </c>
    </row>
    <row r="59" spans="1:4" ht="15">
      <c r="A59" s="33"/>
      <c r="B59" s="33" t="s">
        <v>94</v>
      </c>
      <c r="C59" s="34">
        <f>+C46+C58</f>
        <v>-82154</v>
      </c>
      <c r="D59" s="34">
        <f>+D46+D58</f>
        <v>-170201</v>
      </c>
    </row>
    <row r="60" spans="1:4" ht="15">
      <c r="A60" s="30" t="s">
        <v>95</v>
      </c>
      <c r="B60" s="30" t="s">
        <v>96</v>
      </c>
      <c r="C60" s="31">
        <v>0</v>
      </c>
      <c r="D60" s="31">
        <v>0</v>
      </c>
    </row>
    <row r="61" spans="1:4" ht="24">
      <c r="A61" s="33"/>
      <c r="B61" s="33" t="s">
        <v>97</v>
      </c>
      <c r="C61" s="34">
        <f>+C59+C60</f>
        <v>-82154</v>
      </c>
      <c r="D61" s="34">
        <f>+D59+D60</f>
        <v>-170201</v>
      </c>
    </row>
    <row r="62" spans="1:4" ht="15">
      <c r="A62" s="27"/>
      <c r="B62" s="28" t="s">
        <v>98</v>
      </c>
      <c r="C62" s="29" t="s">
        <v>1</v>
      </c>
      <c r="D62" s="29" t="s">
        <v>1</v>
      </c>
    </row>
    <row r="63" spans="1:4" ht="15">
      <c r="A63" s="30"/>
      <c r="B63" s="30" t="s">
        <v>99</v>
      </c>
      <c r="C63" s="31">
        <v>0</v>
      </c>
      <c r="D63" s="31">
        <v>0</v>
      </c>
    </row>
    <row r="64" spans="1:4" ht="15">
      <c r="A64" s="30"/>
      <c r="B64" s="30" t="s">
        <v>100</v>
      </c>
      <c r="C64" s="34">
        <f>+C61+C63</f>
        <v>-82154</v>
      </c>
      <c r="D64" s="34">
        <f>+D61+D63</f>
        <v>-170201</v>
      </c>
    </row>
    <row r="65" spans="1:4" ht="15">
      <c r="A65" s="42"/>
      <c r="B65" s="42"/>
      <c r="C65" s="42"/>
      <c r="D65" s="42"/>
    </row>
    <row r="66" spans="1:4" ht="15">
      <c r="A66" s="43"/>
      <c r="B66" s="42"/>
      <c r="C66" s="42"/>
      <c r="D66" s="42"/>
    </row>
    <row r="67" spans="1:4" ht="15">
      <c r="A67" s="42"/>
      <c r="B67" s="42"/>
      <c r="C67" s="42"/>
      <c r="D67" s="42"/>
    </row>
    <row r="68" spans="1:4" ht="15">
      <c r="A68" s="42"/>
      <c r="B68" s="42"/>
      <c r="C68" s="42"/>
      <c r="D68" s="42"/>
    </row>
    <row r="69" spans="1:4" ht="15">
      <c r="A69" s="42"/>
      <c r="B69" s="42"/>
      <c r="C69" s="42"/>
      <c r="D69" s="42"/>
    </row>
    <row r="70" spans="1:4" ht="15">
      <c r="A70" s="42"/>
      <c r="B70" s="42"/>
      <c r="C70" s="42"/>
      <c r="D70" s="42"/>
    </row>
    <row r="71" spans="1:4" ht="15">
      <c r="A71" s="42"/>
      <c r="B71" s="42"/>
      <c r="C71" s="42"/>
      <c r="D71" s="42"/>
    </row>
    <row r="72" spans="1:4" ht="15">
      <c r="A72" s="42"/>
      <c r="B72" s="42"/>
      <c r="C72" s="42"/>
      <c r="D72" s="42"/>
    </row>
    <row r="73" spans="1:4" ht="15">
      <c r="A73" s="42"/>
      <c r="B73" s="42"/>
      <c r="C73" s="42"/>
      <c r="D73" s="42"/>
    </row>
    <row r="74" spans="1:4" ht="15">
      <c r="A74" s="42"/>
      <c r="B74" s="42"/>
      <c r="C74" s="42"/>
      <c r="D74" s="42"/>
    </row>
    <row r="75" spans="1:4" ht="15">
      <c r="A75" s="42"/>
      <c r="B75" s="42"/>
      <c r="C75" s="42"/>
      <c r="D75" s="42"/>
    </row>
    <row r="76" spans="1:4" ht="15">
      <c r="A76" s="42"/>
      <c r="B76" s="42"/>
      <c r="C76" s="42"/>
      <c r="D76" s="42"/>
    </row>
    <row r="77" spans="1:4" ht="15">
      <c r="A77" s="42"/>
      <c r="B77" s="42"/>
      <c r="C77" s="42"/>
      <c r="D77" s="42"/>
    </row>
    <row r="78" spans="1:4" ht="15">
      <c r="A78" s="42"/>
      <c r="B78" s="42"/>
      <c r="C78" s="42"/>
      <c r="D78" s="42"/>
    </row>
    <row r="79" spans="1:4" ht="15">
      <c r="A79" s="42"/>
      <c r="B79" s="42"/>
      <c r="C79" s="42"/>
      <c r="D79" s="42"/>
    </row>
    <row r="80" spans="1:4" ht="15">
      <c r="A80" s="42"/>
      <c r="B80" s="42"/>
      <c r="C80" s="42"/>
      <c r="D80" s="42"/>
    </row>
    <row r="81" spans="1:4" ht="15">
      <c r="A81" s="42"/>
      <c r="B81" s="42"/>
      <c r="C81" s="42"/>
      <c r="D81" s="42"/>
    </row>
    <row r="82" spans="1:4" ht="15">
      <c r="A82" s="42"/>
      <c r="B82" s="42"/>
      <c r="C82" s="42"/>
      <c r="D82" s="42"/>
    </row>
    <row r="83" spans="1:4" ht="15">
      <c r="A83" s="42"/>
      <c r="B83" s="42"/>
      <c r="C83" s="42"/>
      <c r="D83" s="42"/>
    </row>
    <row r="84" spans="1:4" ht="15">
      <c r="A84" s="42"/>
      <c r="B84" s="42"/>
      <c r="C84" s="42"/>
      <c r="D84" s="42"/>
    </row>
    <row r="85" spans="1:4" ht="15">
      <c r="A85" s="42"/>
      <c r="B85" s="42"/>
      <c r="C85" s="42"/>
      <c r="D85" s="42"/>
    </row>
    <row r="86" spans="1:4" ht="15">
      <c r="A86" s="42"/>
      <c r="B86" s="42"/>
      <c r="C86" s="42"/>
      <c r="D86" s="42"/>
    </row>
    <row r="87" spans="1:4" ht="15">
      <c r="A87" s="42"/>
      <c r="B87" s="42"/>
      <c r="C87" s="42"/>
      <c r="D87" s="42"/>
    </row>
    <row r="88" spans="1:4" ht="15">
      <c r="A88" s="42"/>
      <c r="B88" s="42"/>
      <c r="C88" s="42"/>
      <c r="D88" s="42"/>
    </row>
    <row r="89" spans="1:4" ht="15">
      <c r="A89" s="42"/>
      <c r="B89" s="42"/>
      <c r="C89" s="42"/>
      <c r="D89" s="42"/>
    </row>
    <row r="90" spans="1:4" ht="15">
      <c r="A90" s="42"/>
      <c r="B90" s="42"/>
      <c r="C90" s="42"/>
      <c r="D90" s="42"/>
    </row>
    <row r="91" spans="1:4" ht="15">
      <c r="A91" s="42"/>
      <c r="B91" s="42"/>
      <c r="C91" s="42"/>
      <c r="D91" s="42"/>
    </row>
    <row r="92" spans="1:4" ht="15">
      <c r="A92" s="42"/>
      <c r="B92" s="42"/>
      <c r="C92" s="42"/>
      <c r="D92" s="42"/>
    </row>
    <row r="93" spans="1:4" ht="15">
      <c r="A93" s="42"/>
      <c r="B93" s="42"/>
      <c r="C93" s="42"/>
      <c r="D93" s="42"/>
    </row>
    <row r="94" spans="1:4" ht="15">
      <c r="A94" s="42"/>
      <c r="B94" s="42"/>
      <c r="C94" s="42"/>
      <c r="D94" s="42"/>
    </row>
    <row r="95" spans="1:4" ht="15">
      <c r="A95" s="42"/>
      <c r="B95" s="42"/>
      <c r="C95" s="42"/>
      <c r="D95" s="42"/>
    </row>
    <row r="96" spans="1:4" ht="15">
      <c r="A96" s="42"/>
      <c r="B96" s="42"/>
      <c r="C96" s="42"/>
      <c r="D96" s="42"/>
    </row>
    <row r="97" spans="1:4" ht="15">
      <c r="A97" s="42"/>
      <c r="B97" s="42"/>
      <c r="C97" s="42"/>
      <c r="D97" s="42"/>
    </row>
    <row r="98" spans="1:4" ht="15">
      <c r="A98" s="42"/>
      <c r="B98" s="42"/>
      <c r="C98" s="42"/>
      <c r="D98" s="42"/>
    </row>
    <row r="99" spans="1:4" ht="15">
      <c r="A99" s="42"/>
      <c r="B99" s="42"/>
      <c r="C99" s="42"/>
      <c r="D99" s="42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="90" zoomScaleNormal="90" zoomScalePageLayoutView="0" workbookViewId="0" topLeftCell="A1">
      <selection activeCell="A1" sqref="A1:D6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77" t="s">
        <v>2</v>
      </c>
      <c r="B1" s="77"/>
      <c r="C1" s="77"/>
      <c r="D1" s="77"/>
    </row>
    <row r="2" spans="1:4" ht="20.25" thickBot="1">
      <c r="A2" s="15"/>
      <c r="B2" s="16" t="s">
        <v>5</v>
      </c>
      <c r="C2" s="15" t="s">
        <v>3</v>
      </c>
      <c r="D2" s="15" t="s">
        <v>4</v>
      </c>
    </row>
    <row r="3" spans="1:4" ht="15.75" thickBot="1">
      <c r="A3" s="15"/>
      <c r="B3" s="15" t="s">
        <v>6</v>
      </c>
      <c r="C3" s="17">
        <f>C58</f>
        <v>1146</v>
      </c>
      <c r="D3" s="17">
        <f>D58</f>
        <v>829.6099999999999</v>
      </c>
    </row>
    <row r="4" spans="1:4" ht="23.25" thickBot="1">
      <c r="A4" s="13" t="s">
        <v>7</v>
      </c>
      <c r="B4" s="13" t="s">
        <v>8</v>
      </c>
      <c r="C4" s="14">
        <v>9938</v>
      </c>
      <c r="D4" s="14">
        <v>20001.43</v>
      </c>
    </row>
    <row r="5" spans="1:4" ht="15.75" thickBot="1">
      <c r="A5" s="13" t="s">
        <v>9</v>
      </c>
      <c r="B5" s="13" t="s">
        <v>10</v>
      </c>
      <c r="C5" s="14"/>
      <c r="D5" s="14"/>
    </row>
    <row r="6" spans="1:4" ht="15.75" thickBot="1">
      <c r="A6" s="13" t="s">
        <v>11</v>
      </c>
      <c r="B6" s="13" t="s">
        <v>12</v>
      </c>
      <c r="C6" s="14"/>
      <c r="D6" s="14"/>
    </row>
    <row r="7" spans="1:4" ht="15.75" thickBot="1">
      <c r="A7" s="13" t="s">
        <v>13</v>
      </c>
      <c r="B7" s="13" t="s">
        <v>14</v>
      </c>
      <c r="C7" s="14">
        <f>SUM(C8:C11)</f>
        <v>-1785</v>
      </c>
      <c r="D7" s="14">
        <f>SUM(D8:D11)</f>
        <v>-4275.63</v>
      </c>
    </row>
    <row r="8" spans="1:4" ht="15.75" thickBot="1">
      <c r="A8" s="13" t="s">
        <v>15</v>
      </c>
      <c r="B8" s="13" t="s">
        <v>16</v>
      </c>
      <c r="C8" s="14">
        <v>-1765</v>
      </c>
      <c r="D8" s="14">
        <v>-4275.63</v>
      </c>
    </row>
    <row r="9" spans="1:4" ht="34.5" thickBot="1">
      <c r="A9" s="13" t="s">
        <v>17</v>
      </c>
      <c r="B9" s="13" t="s">
        <v>18</v>
      </c>
      <c r="C9" s="14">
        <v>-20</v>
      </c>
      <c r="D9" s="14"/>
    </row>
    <row r="10" spans="1:4" ht="15.75" thickBot="1">
      <c r="A10" s="13" t="s">
        <v>19</v>
      </c>
      <c r="B10" s="13" t="s">
        <v>20</v>
      </c>
      <c r="C10" s="14"/>
      <c r="D10" s="14"/>
    </row>
    <row r="11" spans="1:4" ht="23.25" thickBot="1">
      <c r="A11" s="13" t="s">
        <v>21</v>
      </c>
      <c r="B11" s="13" t="s">
        <v>22</v>
      </c>
      <c r="C11" s="14"/>
      <c r="D11" s="14"/>
    </row>
    <row r="12" spans="1:4" ht="15.75" thickBot="1">
      <c r="A12" s="13" t="s">
        <v>13</v>
      </c>
      <c r="B12" s="13" t="s">
        <v>23</v>
      </c>
      <c r="C12" s="14">
        <f>SUM(C13:C14)</f>
        <v>9</v>
      </c>
      <c r="D12" s="14">
        <f>SUM(D13:D14)</f>
        <v>28.75</v>
      </c>
    </row>
    <row r="13" spans="1:4" ht="15.75" thickBot="1">
      <c r="A13" s="13" t="s">
        <v>24</v>
      </c>
      <c r="B13" s="13" t="s">
        <v>25</v>
      </c>
      <c r="C13" s="14">
        <v>0</v>
      </c>
      <c r="D13" s="14">
        <v>2.07</v>
      </c>
    </row>
    <row r="14" spans="1:4" ht="15.75" thickBot="1">
      <c r="A14" s="13" t="s">
        <v>26</v>
      </c>
      <c r="B14" s="13" t="s">
        <v>27</v>
      </c>
      <c r="C14" s="14">
        <v>9</v>
      </c>
      <c r="D14" s="14">
        <v>26.68</v>
      </c>
    </row>
    <row r="15" spans="1:4" ht="15.75" thickBot="1">
      <c r="A15" s="13" t="s">
        <v>13</v>
      </c>
      <c r="B15" s="13" t="s">
        <v>28</v>
      </c>
      <c r="C15" s="14">
        <f>SUM(C16:C18)</f>
        <v>-5204</v>
      </c>
      <c r="D15" s="14">
        <f>SUM(D16:D18)</f>
        <v>-10500.88</v>
      </c>
    </row>
    <row r="16" spans="1:4" ht="15.75" thickBot="1">
      <c r="A16" s="13" t="s">
        <v>29</v>
      </c>
      <c r="B16" s="13" t="s">
        <v>30</v>
      </c>
      <c r="C16" s="14">
        <v>-3928</v>
      </c>
      <c r="D16" s="14">
        <v>-8197.73</v>
      </c>
    </row>
    <row r="17" spans="1:4" ht="15.75" thickBot="1">
      <c r="A17" s="13" t="s">
        <v>31</v>
      </c>
      <c r="B17" s="13" t="s">
        <v>32</v>
      </c>
      <c r="C17" s="14">
        <v>-1276</v>
      </c>
      <c r="D17" s="14">
        <v>-2303.15</v>
      </c>
    </row>
    <row r="18" spans="1:4" ht="15.75" thickBot="1">
      <c r="A18" s="13" t="s">
        <v>33</v>
      </c>
      <c r="B18" s="13" t="s">
        <v>34</v>
      </c>
      <c r="C18" s="14"/>
      <c r="D18" s="14"/>
    </row>
    <row r="19" spans="1:4" ht="15.75" thickBot="1">
      <c r="A19" s="13" t="s">
        <v>13</v>
      </c>
      <c r="B19" s="13" t="s">
        <v>35</v>
      </c>
      <c r="C19" s="14">
        <f>SUM(C20:C23)</f>
        <v>-1664</v>
      </c>
      <c r="D19" s="14">
        <f>SUM(D20:D23)</f>
        <v>-3901.17</v>
      </c>
    </row>
    <row r="20" spans="1:4" ht="34.5" thickBot="1">
      <c r="A20" s="13" t="s">
        <v>36</v>
      </c>
      <c r="B20" s="13" t="s">
        <v>37</v>
      </c>
      <c r="C20" s="14">
        <v>-1544</v>
      </c>
      <c r="D20" s="14">
        <v>-3894.51</v>
      </c>
    </row>
    <row r="21" spans="1:4" ht="15.75" thickBot="1">
      <c r="A21" s="13" t="s">
        <v>38</v>
      </c>
      <c r="B21" s="13" t="s">
        <v>39</v>
      </c>
      <c r="C21" s="14">
        <v>-114</v>
      </c>
      <c r="D21" s="14">
        <v>-6.66</v>
      </c>
    </row>
    <row r="22" spans="1:4" ht="15.75" thickBot="1">
      <c r="A22" s="13" t="s">
        <v>40</v>
      </c>
      <c r="B22" s="13" t="s">
        <v>41</v>
      </c>
      <c r="C22" s="14"/>
      <c r="D22" s="14"/>
    </row>
    <row r="23" spans="1:4" ht="15.75" thickBot="1">
      <c r="A23" s="13" t="s">
        <v>42</v>
      </c>
      <c r="B23" s="13" t="s">
        <v>43</v>
      </c>
      <c r="C23" s="14">
        <v>-6</v>
      </c>
      <c r="D23" s="14"/>
    </row>
    <row r="24" spans="1:4" ht="15.75" thickBot="1">
      <c r="A24" s="13" t="s">
        <v>13</v>
      </c>
      <c r="B24" s="13" t="s">
        <v>44</v>
      </c>
      <c r="C24" s="14">
        <f>SUM(C25:C27)</f>
        <v>-128</v>
      </c>
      <c r="D24" s="14">
        <f>SUM(D25:D27)</f>
        <v>-246.72</v>
      </c>
    </row>
    <row r="25" spans="1:4" ht="15.75" thickBot="1">
      <c r="A25" s="13" t="s">
        <v>45</v>
      </c>
      <c r="B25" s="13" t="s">
        <v>46</v>
      </c>
      <c r="C25" s="14">
        <v>-15</v>
      </c>
      <c r="D25" s="14">
        <v>-32.46</v>
      </c>
    </row>
    <row r="26" spans="1:4" ht="15.75" thickBot="1">
      <c r="A26" s="13" t="s">
        <v>47</v>
      </c>
      <c r="B26" s="13" t="s">
        <v>48</v>
      </c>
      <c r="C26" s="14">
        <v>-113</v>
      </c>
      <c r="D26" s="14">
        <v>-214.26</v>
      </c>
    </row>
    <row r="27" spans="1:4" ht="15.75" thickBot="1">
      <c r="A27" s="13" t="s">
        <v>49</v>
      </c>
      <c r="B27" s="13" t="s">
        <v>50</v>
      </c>
      <c r="C27" s="14"/>
      <c r="D27" s="14"/>
    </row>
    <row r="28" spans="1:4" ht="15.75" thickBot="1">
      <c r="A28" s="13" t="s">
        <v>13</v>
      </c>
      <c r="B28" s="13" t="s">
        <v>51</v>
      </c>
      <c r="C28" s="14"/>
      <c r="D28" s="14"/>
    </row>
    <row r="29" spans="1:4" ht="15.75" thickBot="1">
      <c r="A29" s="13" t="s">
        <v>52</v>
      </c>
      <c r="B29" s="13" t="s">
        <v>53</v>
      </c>
      <c r="C29" s="14"/>
      <c r="D29" s="14"/>
    </row>
    <row r="30" spans="1:4" ht="15.75" thickBot="1">
      <c r="A30" s="13" t="s">
        <v>13</v>
      </c>
      <c r="B30" s="13" t="s">
        <v>54</v>
      </c>
      <c r="C30" s="14">
        <f>C31+C35</f>
        <v>0</v>
      </c>
      <c r="D30" s="14">
        <f>D31+D35</f>
        <v>0</v>
      </c>
    </row>
    <row r="31" spans="1:4" ht="15.75" thickBot="1">
      <c r="A31" s="13" t="s">
        <v>13</v>
      </c>
      <c r="B31" s="13" t="s">
        <v>55</v>
      </c>
      <c r="C31" s="14">
        <f>SUM(C32:C34)</f>
        <v>0</v>
      </c>
      <c r="D31" s="14">
        <f>SUM(D32:D34)</f>
        <v>0</v>
      </c>
    </row>
    <row r="32" spans="1:4" ht="15.75" thickBot="1">
      <c r="A32" s="13" t="s">
        <v>56</v>
      </c>
      <c r="B32" s="13" t="s">
        <v>57</v>
      </c>
      <c r="C32" s="14"/>
      <c r="D32" s="14"/>
    </row>
    <row r="33" spans="1:4" ht="15.75" thickBot="1">
      <c r="A33" s="13" t="s">
        <v>58</v>
      </c>
      <c r="B33" s="13" t="s">
        <v>59</v>
      </c>
      <c r="C33" s="14"/>
      <c r="D33" s="14"/>
    </row>
    <row r="34" spans="1:4" ht="15.75" thickBot="1">
      <c r="A34" s="13" t="s">
        <v>60</v>
      </c>
      <c r="B34" s="13" t="s">
        <v>61</v>
      </c>
      <c r="C34" s="14"/>
      <c r="D34" s="14"/>
    </row>
    <row r="35" spans="1:4" ht="15.75" thickBot="1">
      <c r="A35" s="13" t="s">
        <v>13</v>
      </c>
      <c r="B35" s="13" t="s">
        <v>62</v>
      </c>
      <c r="C35" s="14">
        <f>SUM(C36:C38)</f>
        <v>0</v>
      </c>
      <c r="D35" s="14">
        <f>SUM(D36:D38)</f>
        <v>0</v>
      </c>
    </row>
    <row r="36" spans="1:4" ht="15.75" thickBot="1">
      <c r="A36" s="13" t="s">
        <v>63</v>
      </c>
      <c r="B36" s="13" t="s">
        <v>57</v>
      </c>
      <c r="C36" s="14"/>
      <c r="D36" s="14"/>
    </row>
    <row r="37" spans="1:4" ht="15.75" thickBot="1">
      <c r="A37" s="13" t="s">
        <v>64</v>
      </c>
      <c r="B37" s="13" t="s">
        <v>59</v>
      </c>
      <c r="C37" s="14"/>
      <c r="D37" s="14"/>
    </row>
    <row r="38" spans="1:4" ht="15.75" thickBot="1">
      <c r="A38" s="13" t="s">
        <v>65</v>
      </c>
      <c r="B38" s="13" t="s">
        <v>61</v>
      </c>
      <c r="C38" s="14"/>
      <c r="D38" s="14"/>
    </row>
    <row r="39" spans="1:4" ht="15.75" thickBot="1">
      <c r="A39" s="13" t="s">
        <v>66</v>
      </c>
      <c r="B39" s="13" t="s">
        <v>67</v>
      </c>
      <c r="C39" s="14"/>
      <c r="D39" s="14"/>
    </row>
    <row r="40" spans="1:4" ht="15.75" thickBot="1">
      <c r="A40" s="13" t="s">
        <v>66</v>
      </c>
      <c r="B40" s="13" t="s">
        <v>68</v>
      </c>
      <c r="C40" s="14">
        <f>SUM(C41:C42)</f>
        <v>0</v>
      </c>
      <c r="D40" s="14">
        <f>SUM(D41:D42)</f>
        <v>-19</v>
      </c>
    </row>
    <row r="41" spans="1:4" ht="15.75" thickBot="1">
      <c r="A41" s="13" t="s">
        <v>69</v>
      </c>
      <c r="B41" s="13" t="s">
        <v>70</v>
      </c>
      <c r="C41" s="14"/>
      <c r="D41" s="14">
        <v>-19</v>
      </c>
    </row>
    <row r="42" spans="1:4" ht="15.75" thickBot="1">
      <c r="A42" s="13" t="s">
        <v>71</v>
      </c>
      <c r="B42" s="13" t="s">
        <v>72</v>
      </c>
      <c r="C42" s="14"/>
      <c r="D42" s="14"/>
    </row>
    <row r="43" spans="1:4" ht="15.75" thickBot="1">
      <c r="A43" s="11" t="s">
        <v>13</v>
      </c>
      <c r="B43" s="11" t="s">
        <v>73</v>
      </c>
      <c r="C43" s="12">
        <f>C4+C5+C6+C7+C12+C15+C19+C24+C28+C29+C30+C39+C40</f>
        <v>1166</v>
      </c>
      <c r="D43" s="12">
        <f>D4+D5+D6+D7+D12+D15+D19+D24+D28+D29+D30+D39+D40</f>
        <v>1086.78</v>
      </c>
    </row>
    <row r="44" spans="1:4" ht="15.75" thickBot="1">
      <c r="A44" s="13" t="s">
        <v>13</v>
      </c>
      <c r="B44" s="13" t="s">
        <v>74</v>
      </c>
      <c r="C44" s="14">
        <f>SUM(C45:C46)</f>
        <v>0</v>
      </c>
      <c r="D44" s="14">
        <f>SUM(D45:D46)</f>
        <v>83.27</v>
      </c>
    </row>
    <row r="45" spans="1:4" ht="15.75" thickBot="1">
      <c r="A45" s="13" t="s">
        <v>75</v>
      </c>
      <c r="B45" s="13" t="s">
        <v>76</v>
      </c>
      <c r="C45" s="14"/>
      <c r="D45" s="14">
        <v>79.71</v>
      </c>
    </row>
    <row r="46" spans="1:4" ht="15.75" thickBot="1">
      <c r="A46" s="13" t="s">
        <v>77</v>
      </c>
      <c r="B46" s="13" t="s">
        <v>78</v>
      </c>
      <c r="C46" s="14"/>
      <c r="D46" s="14">
        <v>3.56</v>
      </c>
    </row>
    <row r="47" spans="1:4" ht="15.75" thickBot="1">
      <c r="A47" s="13" t="s">
        <v>13</v>
      </c>
      <c r="B47" s="13" t="s">
        <v>79</v>
      </c>
      <c r="C47" s="14">
        <f>SUM(C48:C50)</f>
        <v>-18</v>
      </c>
      <c r="D47" s="14">
        <f>SUM(D48:D50)</f>
        <v>-48.71</v>
      </c>
    </row>
    <row r="48" spans="1:4" ht="45.75" thickBot="1">
      <c r="A48" s="13" t="s">
        <v>80</v>
      </c>
      <c r="B48" s="13" t="s">
        <v>81</v>
      </c>
      <c r="C48" s="14"/>
      <c r="D48" s="14"/>
    </row>
    <row r="49" spans="1:4" ht="57" thickBot="1">
      <c r="A49" s="13" t="s">
        <v>82</v>
      </c>
      <c r="B49" s="13" t="s">
        <v>83</v>
      </c>
      <c r="C49" s="14">
        <v>-18</v>
      </c>
      <c r="D49" s="14">
        <v>-48.71</v>
      </c>
    </row>
    <row r="50" spans="1:4" ht="15.75" thickBot="1">
      <c r="A50" s="13" t="s">
        <v>84</v>
      </c>
      <c r="B50" s="13" t="s">
        <v>85</v>
      </c>
      <c r="C50" s="14"/>
      <c r="D50" s="14"/>
    </row>
    <row r="51" spans="1:4" ht="15.75" thickBot="1">
      <c r="A51" s="13" t="s">
        <v>86</v>
      </c>
      <c r="B51" s="13" t="s">
        <v>87</v>
      </c>
      <c r="C51" s="14"/>
      <c r="D51" s="14"/>
    </row>
    <row r="52" spans="1:4" ht="15.75" thickBot="1">
      <c r="A52" s="13" t="s">
        <v>88</v>
      </c>
      <c r="B52" s="13" t="s">
        <v>89</v>
      </c>
      <c r="C52" s="14">
        <v>-2</v>
      </c>
      <c r="D52" s="14">
        <v>-35.27</v>
      </c>
    </row>
    <row r="53" spans="1:4" ht="23.25" thickBot="1">
      <c r="A53" s="13" t="s">
        <v>90</v>
      </c>
      <c r="B53" s="13" t="s">
        <v>91</v>
      </c>
      <c r="C53" s="14"/>
      <c r="D53" s="14"/>
    </row>
    <row r="54" spans="1:4" ht="15.75" thickBot="1">
      <c r="A54" s="13" t="s">
        <v>13</v>
      </c>
      <c r="B54" s="13" t="s">
        <v>92</v>
      </c>
      <c r="C54" s="14"/>
      <c r="D54" s="14"/>
    </row>
    <row r="55" spans="1:4" ht="15.75" thickBot="1">
      <c r="A55" s="11" t="s">
        <v>13</v>
      </c>
      <c r="B55" s="11" t="s">
        <v>93</v>
      </c>
      <c r="C55" s="12">
        <f>C44+C47+C51+C52+C53+C54</f>
        <v>-20</v>
      </c>
      <c r="D55" s="12">
        <f>D44+D47+D51+D52+D53+D54</f>
        <v>-0.710000000000008</v>
      </c>
    </row>
    <row r="56" spans="1:4" ht="15.75" thickBot="1">
      <c r="A56" s="11" t="s">
        <v>13</v>
      </c>
      <c r="B56" s="11" t="s">
        <v>94</v>
      </c>
      <c r="C56" s="12">
        <f>C43+C55</f>
        <v>1146</v>
      </c>
      <c r="D56" s="12">
        <f>D43+D55</f>
        <v>1086.07</v>
      </c>
    </row>
    <row r="57" spans="1:4" ht="15.75" thickBot="1">
      <c r="A57" s="13" t="s">
        <v>95</v>
      </c>
      <c r="B57" s="13" t="s">
        <v>96</v>
      </c>
      <c r="C57" s="14"/>
      <c r="D57" s="14">
        <v>-256.46</v>
      </c>
    </row>
    <row r="58" spans="1:4" ht="23.25" thickBot="1">
      <c r="A58" s="11" t="s">
        <v>13</v>
      </c>
      <c r="B58" s="11" t="s">
        <v>97</v>
      </c>
      <c r="C58" s="12">
        <f>C56+C57</f>
        <v>1146</v>
      </c>
      <c r="D58" s="12">
        <f>D56+D57</f>
        <v>829.6099999999999</v>
      </c>
    </row>
    <row r="59" spans="1:4" ht="15.75" thickBot="1">
      <c r="A59" s="15"/>
      <c r="B59" s="15" t="s">
        <v>98</v>
      </c>
      <c r="C59" s="17">
        <f>C60</f>
        <v>0</v>
      </c>
      <c r="D59" s="17">
        <f>D60</f>
        <v>0</v>
      </c>
    </row>
    <row r="60" spans="1:4" ht="15.75" thickBot="1">
      <c r="A60" s="13" t="s">
        <v>13</v>
      </c>
      <c r="B60" s="13" t="s">
        <v>99</v>
      </c>
      <c r="C60" s="14"/>
      <c r="D60" s="14"/>
    </row>
    <row r="61" spans="1:4" ht="15.75" thickBot="1">
      <c r="A61" s="13" t="s">
        <v>13</v>
      </c>
      <c r="B61" s="13" t="s">
        <v>100</v>
      </c>
      <c r="C61" s="14">
        <f>C58+C60</f>
        <v>1146</v>
      </c>
      <c r="D61" s="14">
        <f>D58+D60</f>
        <v>829.6099999999999</v>
      </c>
    </row>
  </sheetData>
  <sheetProtection/>
  <mergeCells count="1">
    <mergeCell ref="A1:D1"/>
  </mergeCells>
  <printOptions/>
  <pageMargins left="0.24" right="0.24" top="0.984251968503937" bottom="0.984251968503937" header="0.5118110236220472" footer="0.5118110236220472"/>
  <pageSetup fitToHeight="1" fitToWidth="1" horizontalDpi="600" verticalDpi="600" orientation="portrait" paperSize="9" scale="6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="90" zoomScaleNormal="90" zoomScalePageLayoutView="0" workbookViewId="0" topLeftCell="A1">
      <selection activeCell="A2" sqref="A2:D6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78" t="s">
        <v>2</v>
      </c>
      <c r="B1" s="78"/>
      <c r="C1" s="78"/>
      <c r="D1" s="78"/>
    </row>
    <row r="2" spans="1:4" ht="20.25" thickBot="1">
      <c r="A2" s="15"/>
      <c r="B2" s="16" t="s">
        <v>5</v>
      </c>
      <c r="C2" s="35">
        <v>43252</v>
      </c>
      <c r="D2" s="35">
        <v>43070</v>
      </c>
    </row>
    <row r="3" spans="1:4" ht="15.75" thickBot="1">
      <c r="A3" s="15"/>
      <c r="B3" s="15" t="s">
        <v>6</v>
      </c>
      <c r="C3" s="36">
        <v>286775.01000000007</v>
      </c>
      <c r="D3" s="36">
        <v>221310.55</v>
      </c>
    </row>
    <row r="4" spans="1:4" ht="23.25" thickBot="1">
      <c r="A4" s="13" t="s">
        <v>7</v>
      </c>
      <c r="B4" s="13" t="s">
        <v>8</v>
      </c>
      <c r="C4" s="37">
        <v>571167.17</v>
      </c>
      <c r="D4" s="37">
        <v>722255.21</v>
      </c>
    </row>
    <row r="5" spans="1:4" ht="15.75" thickBot="1">
      <c r="A5" s="13" t="s">
        <v>9</v>
      </c>
      <c r="B5" s="13" t="s">
        <v>10</v>
      </c>
      <c r="C5" s="37"/>
      <c r="D5" s="37"/>
    </row>
    <row r="6" spans="1:4" ht="15.75" thickBot="1">
      <c r="A6" s="13" t="s">
        <v>11</v>
      </c>
      <c r="B6" s="13" t="s">
        <v>12</v>
      </c>
      <c r="C6" s="37"/>
      <c r="D6" s="37"/>
    </row>
    <row r="7" spans="1:4" ht="15.75" thickBot="1">
      <c r="A7" s="13" t="s">
        <v>13</v>
      </c>
      <c r="B7" s="13" t="s">
        <v>14</v>
      </c>
      <c r="C7" s="37">
        <v>-8835.88</v>
      </c>
      <c r="D7" s="37">
        <v>-41877.86</v>
      </c>
    </row>
    <row r="8" spans="1:4" ht="15.75" customHeight="1" thickBot="1">
      <c r="A8" s="13" t="s">
        <v>15</v>
      </c>
      <c r="B8" s="13" t="s">
        <v>16</v>
      </c>
      <c r="C8" s="37">
        <v>-6904.2</v>
      </c>
      <c r="D8" s="37">
        <v>-41609.8</v>
      </c>
    </row>
    <row r="9" spans="1:4" ht="34.5" thickBot="1">
      <c r="A9" s="13" t="s">
        <v>17</v>
      </c>
      <c r="B9" s="13" t="s">
        <v>18</v>
      </c>
      <c r="C9" s="37">
        <v>-1931.68</v>
      </c>
      <c r="D9" s="37">
        <v>-268.06</v>
      </c>
    </row>
    <row r="10" spans="1:4" ht="15.75" thickBot="1">
      <c r="A10" s="13" t="s">
        <v>19</v>
      </c>
      <c r="B10" s="13" t="s">
        <v>20</v>
      </c>
      <c r="C10" s="37"/>
      <c r="D10" s="37"/>
    </row>
    <row r="11" spans="1:4" ht="23.25" thickBot="1">
      <c r="A11" s="13" t="s">
        <v>21</v>
      </c>
      <c r="B11" s="13" t="s">
        <v>22</v>
      </c>
      <c r="C11" s="37"/>
      <c r="D11" s="37"/>
    </row>
    <row r="12" spans="1:4" ht="15.75" thickBot="1">
      <c r="A12" s="13" t="s">
        <v>13</v>
      </c>
      <c r="B12" s="13" t="s">
        <v>23</v>
      </c>
      <c r="C12" s="37">
        <v>5041.8</v>
      </c>
      <c r="D12" s="37">
        <v>602.02</v>
      </c>
    </row>
    <row r="13" spans="1:4" ht="15.75" thickBot="1">
      <c r="A13" s="13" t="s">
        <v>24</v>
      </c>
      <c r="B13" s="13" t="s">
        <v>25</v>
      </c>
      <c r="C13" s="37">
        <v>5041.8</v>
      </c>
      <c r="D13" s="37">
        <v>602.02</v>
      </c>
    </row>
    <row r="14" spans="1:4" ht="15.75" thickBot="1">
      <c r="A14" s="13" t="s">
        <v>26</v>
      </c>
      <c r="B14" s="13" t="s">
        <v>27</v>
      </c>
      <c r="C14" s="37"/>
      <c r="D14" s="37"/>
    </row>
    <row r="15" spans="1:4" ht="15.75" thickBot="1">
      <c r="A15" s="13" t="s">
        <v>13</v>
      </c>
      <c r="B15" s="13" t="s">
        <v>28</v>
      </c>
      <c r="C15" s="37">
        <v>-72850.14</v>
      </c>
      <c r="D15" s="37">
        <v>-113372.51000000001</v>
      </c>
    </row>
    <row r="16" spans="1:4" ht="15.75" thickBot="1">
      <c r="A16" s="13" t="s">
        <v>29</v>
      </c>
      <c r="B16" s="13" t="s">
        <v>30</v>
      </c>
      <c r="C16" s="37">
        <v>-52941.57</v>
      </c>
      <c r="D16" s="37">
        <v>-87703.1</v>
      </c>
    </row>
    <row r="17" spans="1:4" ht="15.75" thickBot="1">
      <c r="A17" s="13" t="s">
        <v>31</v>
      </c>
      <c r="B17" s="13" t="s">
        <v>32</v>
      </c>
      <c r="C17" s="37">
        <v>-19908.57</v>
      </c>
      <c r="D17" s="37">
        <v>-25669.41</v>
      </c>
    </row>
    <row r="18" spans="1:4" ht="15.75" thickBot="1">
      <c r="A18" s="13" t="s">
        <v>33</v>
      </c>
      <c r="B18" s="13" t="s">
        <v>34</v>
      </c>
      <c r="C18" s="37"/>
      <c r="D18" s="37"/>
    </row>
    <row r="19" spans="1:4" ht="15.75" thickBot="1">
      <c r="A19" s="13" t="s">
        <v>13</v>
      </c>
      <c r="B19" s="13" t="s">
        <v>35</v>
      </c>
      <c r="C19" s="37">
        <v>-207741.11</v>
      </c>
      <c r="D19" s="37">
        <v>-271670.54</v>
      </c>
    </row>
    <row r="20" spans="1:4" ht="34.5" thickBot="1">
      <c r="A20" s="13" t="s">
        <v>36</v>
      </c>
      <c r="B20" s="13" t="s">
        <v>37</v>
      </c>
      <c r="C20" s="37">
        <v>-207741.11</v>
      </c>
      <c r="D20" s="37">
        <v>-270331.16</v>
      </c>
    </row>
    <row r="21" spans="1:4" ht="15.75" thickBot="1">
      <c r="A21" s="13" t="s">
        <v>38</v>
      </c>
      <c r="B21" s="13" t="s">
        <v>39</v>
      </c>
      <c r="C21" s="37">
        <v>0</v>
      </c>
      <c r="D21" s="37">
        <v>-1339.38</v>
      </c>
    </row>
    <row r="22" spans="1:4" ht="15.75" customHeight="1" thickBot="1">
      <c r="A22" s="13" t="s">
        <v>40</v>
      </c>
      <c r="B22" s="13" t="s">
        <v>41</v>
      </c>
      <c r="C22" s="37"/>
      <c r="D22" s="37"/>
    </row>
    <row r="23" spans="1:4" ht="15.75" thickBot="1">
      <c r="A23" s="13" t="s">
        <v>42</v>
      </c>
      <c r="B23" s="13" t="s">
        <v>43</v>
      </c>
      <c r="C23" s="37"/>
      <c r="D23" s="37"/>
    </row>
    <row r="24" spans="1:4" ht="15.75" thickBot="1">
      <c r="A24" s="13" t="s">
        <v>13</v>
      </c>
      <c r="B24" s="13" t="s">
        <v>44</v>
      </c>
      <c r="C24" s="37">
        <v>0</v>
      </c>
      <c r="D24" s="37">
        <v>0</v>
      </c>
    </row>
    <row r="25" spans="1:4" ht="15.75" thickBot="1">
      <c r="A25" s="13" t="s">
        <v>45</v>
      </c>
      <c r="B25" s="13" t="s">
        <v>46</v>
      </c>
      <c r="C25" s="37"/>
      <c r="D25" s="37"/>
    </row>
    <row r="26" spans="1:4" ht="15.75" thickBot="1">
      <c r="A26" s="13" t="s">
        <v>47</v>
      </c>
      <c r="B26" s="13" t="s">
        <v>48</v>
      </c>
      <c r="C26" s="37"/>
      <c r="D26" s="37"/>
    </row>
    <row r="27" spans="1:4" ht="15.75" thickBot="1">
      <c r="A27" s="13" t="s">
        <v>49</v>
      </c>
      <c r="B27" s="13" t="s">
        <v>50</v>
      </c>
      <c r="C27" s="37"/>
      <c r="D27" s="37"/>
    </row>
    <row r="28" spans="1:4" ht="15.75" thickBot="1">
      <c r="A28" s="13" t="s">
        <v>13</v>
      </c>
      <c r="B28" s="13" t="s">
        <v>51</v>
      </c>
      <c r="C28" s="37"/>
      <c r="D28" s="37"/>
    </row>
    <row r="29" spans="1:4" ht="15.75" thickBot="1">
      <c r="A29" s="13" t="s">
        <v>52</v>
      </c>
      <c r="B29" s="13" t="s">
        <v>53</v>
      </c>
      <c r="C29" s="37"/>
      <c r="D29" s="37"/>
    </row>
    <row r="30" spans="1:4" ht="15.75" thickBot="1">
      <c r="A30" s="13" t="s">
        <v>13</v>
      </c>
      <c r="B30" s="13" t="s">
        <v>54</v>
      </c>
      <c r="C30" s="37">
        <v>0</v>
      </c>
      <c r="D30" s="37">
        <v>0</v>
      </c>
    </row>
    <row r="31" spans="1:4" ht="15.75" thickBot="1">
      <c r="A31" s="13" t="s">
        <v>13</v>
      </c>
      <c r="B31" s="13" t="s">
        <v>55</v>
      </c>
      <c r="C31" s="37">
        <v>0</v>
      </c>
      <c r="D31" s="37">
        <v>0</v>
      </c>
    </row>
    <row r="32" spans="1:4" ht="15.75" thickBot="1">
      <c r="A32" s="13" t="s">
        <v>56</v>
      </c>
      <c r="B32" s="13" t="s">
        <v>57</v>
      </c>
      <c r="C32" s="37"/>
      <c r="D32" s="37"/>
    </row>
    <row r="33" spans="1:4" ht="15.75" thickBot="1">
      <c r="A33" s="13" t="s">
        <v>58</v>
      </c>
      <c r="B33" s="13" t="s">
        <v>59</v>
      </c>
      <c r="C33" s="37"/>
      <c r="D33" s="37"/>
    </row>
    <row r="34" spans="1:4" ht="15.75" thickBot="1">
      <c r="A34" s="13" t="s">
        <v>60</v>
      </c>
      <c r="B34" s="13" t="s">
        <v>61</v>
      </c>
      <c r="C34" s="37"/>
      <c r="D34" s="37"/>
    </row>
    <row r="35" spans="1:4" ht="15.75" thickBot="1">
      <c r="A35" s="13" t="s">
        <v>13</v>
      </c>
      <c r="B35" s="13" t="s">
        <v>62</v>
      </c>
      <c r="C35" s="37">
        <v>0</v>
      </c>
      <c r="D35" s="37">
        <v>0</v>
      </c>
    </row>
    <row r="36" spans="1:4" ht="15.75" thickBot="1">
      <c r="A36" s="13" t="s">
        <v>63</v>
      </c>
      <c r="B36" s="13" t="s">
        <v>57</v>
      </c>
      <c r="C36" s="37"/>
      <c r="D36" s="37"/>
    </row>
    <row r="37" spans="1:4" ht="15.75" thickBot="1">
      <c r="A37" s="13" t="s">
        <v>64</v>
      </c>
      <c r="B37" s="13" t="s">
        <v>59</v>
      </c>
      <c r="C37" s="37"/>
      <c r="D37" s="37"/>
    </row>
    <row r="38" spans="1:4" ht="15.75" thickBot="1">
      <c r="A38" s="13" t="s">
        <v>65</v>
      </c>
      <c r="B38" s="13" t="s">
        <v>61</v>
      </c>
      <c r="C38" s="37"/>
      <c r="D38" s="37"/>
    </row>
    <row r="39" spans="1:4" ht="15.75" thickBot="1">
      <c r="A39" s="13" t="s">
        <v>66</v>
      </c>
      <c r="B39" s="13" t="s">
        <v>67</v>
      </c>
      <c r="C39" s="37"/>
      <c r="D39" s="37"/>
    </row>
    <row r="40" spans="1:4" ht="15.75" thickBot="1">
      <c r="A40" s="13" t="s">
        <v>66</v>
      </c>
      <c r="B40" s="13" t="s">
        <v>68</v>
      </c>
      <c r="C40" s="37">
        <v>0</v>
      </c>
      <c r="D40" s="37">
        <v>0</v>
      </c>
    </row>
    <row r="41" spans="1:4" ht="15.75" thickBot="1">
      <c r="A41" s="13" t="s">
        <v>69</v>
      </c>
      <c r="B41" s="13" t="s">
        <v>70</v>
      </c>
      <c r="C41" s="37"/>
      <c r="D41" s="37"/>
    </row>
    <row r="42" spans="1:4" ht="15.75" thickBot="1">
      <c r="A42" s="13" t="s">
        <v>71</v>
      </c>
      <c r="B42" s="13" t="s">
        <v>72</v>
      </c>
      <c r="C42" s="37"/>
      <c r="D42" s="37"/>
    </row>
    <row r="43" spans="1:4" ht="15.75" thickBot="1">
      <c r="A43" s="11" t="s">
        <v>13</v>
      </c>
      <c r="B43" s="11" t="s">
        <v>73</v>
      </c>
      <c r="C43" s="38">
        <v>286781.8400000001</v>
      </c>
      <c r="D43" s="38">
        <v>295936.32</v>
      </c>
    </row>
    <row r="44" spans="1:4" ht="15.75" thickBot="1">
      <c r="A44" s="13" t="s">
        <v>13</v>
      </c>
      <c r="B44" s="13" t="s">
        <v>74</v>
      </c>
      <c r="C44" s="37">
        <v>0</v>
      </c>
      <c r="D44" s="37">
        <v>0</v>
      </c>
    </row>
    <row r="45" spans="1:4" ht="15.75" thickBot="1">
      <c r="A45" s="13" t="s">
        <v>75</v>
      </c>
      <c r="B45" s="13" t="s">
        <v>76</v>
      </c>
      <c r="C45" s="37"/>
      <c r="D45" s="37"/>
    </row>
    <row r="46" spans="1:4" ht="15.75" thickBot="1">
      <c r="A46" s="13" t="s">
        <v>77</v>
      </c>
      <c r="B46" s="13" t="s">
        <v>78</v>
      </c>
      <c r="C46" s="37"/>
      <c r="D46" s="37"/>
    </row>
    <row r="47" spans="1:4" ht="15.75" thickBot="1">
      <c r="A47" s="13" t="s">
        <v>13</v>
      </c>
      <c r="B47" s="13" t="s">
        <v>79</v>
      </c>
      <c r="C47" s="37">
        <v>-6.83</v>
      </c>
      <c r="D47" s="37">
        <v>-855.58</v>
      </c>
    </row>
    <row r="48" spans="1:4" ht="45.75" thickBot="1">
      <c r="A48" s="13" t="s">
        <v>80</v>
      </c>
      <c r="B48" s="13" t="s">
        <v>81</v>
      </c>
      <c r="C48" s="37">
        <v>0</v>
      </c>
      <c r="D48" s="37">
        <v>-855.58</v>
      </c>
    </row>
    <row r="49" spans="1:4" ht="57" thickBot="1">
      <c r="A49" s="13" t="s">
        <v>82</v>
      </c>
      <c r="B49" s="13" t="s">
        <v>83</v>
      </c>
      <c r="C49" s="37">
        <v>-6.83</v>
      </c>
      <c r="D49" s="37">
        <v>0</v>
      </c>
    </row>
    <row r="50" spans="1:4" ht="15.75" thickBot="1">
      <c r="A50" s="13" t="s">
        <v>84</v>
      </c>
      <c r="B50" s="13" t="s">
        <v>85</v>
      </c>
      <c r="C50" s="37"/>
      <c r="D50" s="37"/>
    </row>
    <row r="51" spans="1:4" ht="15.75" thickBot="1">
      <c r="A51" s="13" t="s">
        <v>86</v>
      </c>
      <c r="B51" s="13" t="s">
        <v>87</v>
      </c>
      <c r="C51" s="37"/>
      <c r="D51" s="37"/>
    </row>
    <row r="52" spans="1:4" ht="15.75" thickBot="1">
      <c r="A52" s="13" t="s">
        <v>88</v>
      </c>
      <c r="B52" s="13" t="s">
        <v>89</v>
      </c>
      <c r="C52" s="37"/>
      <c r="D52" s="37"/>
    </row>
    <row r="53" spans="1:4" ht="23.25" thickBot="1">
      <c r="A53" s="13" t="s">
        <v>90</v>
      </c>
      <c r="B53" s="13" t="s">
        <v>91</v>
      </c>
      <c r="C53" s="37"/>
      <c r="D53" s="37"/>
    </row>
    <row r="54" spans="1:4" ht="15.75" thickBot="1">
      <c r="A54" s="13" t="s">
        <v>13</v>
      </c>
      <c r="B54" s="13" t="s">
        <v>92</v>
      </c>
      <c r="C54" s="37"/>
      <c r="D54" s="37"/>
    </row>
    <row r="55" spans="1:4" ht="15.75" thickBot="1">
      <c r="A55" s="11" t="s">
        <v>13</v>
      </c>
      <c r="B55" s="11" t="s">
        <v>93</v>
      </c>
      <c r="C55" s="38">
        <v>-6.83</v>
      </c>
      <c r="D55" s="38">
        <v>-855.58</v>
      </c>
    </row>
    <row r="56" spans="1:4" ht="15.75" thickBot="1">
      <c r="A56" s="11" t="s">
        <v>13</v>
      </c>
      <c r="B56" s="11" t="s">
        <v>94</v>
      </c>
      <c r="C56" s="38">
        <v>286775.01000000007</v>
      </c>
      <c r="D56" s="38">
        <v>295080.74</v>
      </c>
    </row>
    <row r="57" spans="1:4" ht="15.75" thickBot="1">
      <c r="A57" s="13" t="s">
        <v>95</v>
      </c>
      <c r="B57" s="13" t="s">
        <v>96</v>
      </c>
      <c r="C57" s="37">
        <v>0</v>
      </c>
      <c r="D57" s="37">
        <v>-73770.19</v>
      </c>
    </row>
    <row r="58" spans="1:4" ht="23.25" thickBot="1">
      <c r="A58" s="11" t="s">
        <v>13</v>
      </c>
      <c r="B58" s="11" t="s">
        <v>97</v>
      </c>
      <c r="C58" s="62">
        <v>286775.01000000007</v>
      </c>
      <c r="D58" s="38">
        <v>221310.55</v>
      </c>
    </row>
    <row r="59" spans="1:4" ht="15.75" thickBot="1">
      <c r="A59" s="15"/>
      <c r="B59" s="15" t="s">
        <v>98</v>
      </c>
      <c r="C59" s="36">
        <v>0</v>
      </c>
      <c r="D59" s="36">
        <v>0</v>
      </c>
    </row>
    <row r="60" spans="1:4" ht="15.75" thickBot="1">
      <c r="A60" s="13" t="s">
        <v>13</v>
      </c>
      <c r="B60" s="13" t="s">
        <v>99</v>
      </c>
      <c r="C60" s="37"/>
      <c r="D60" s="37"/>
    </row>
    <row r="61" spans="1:4" ht="15.75" thickBot="1">
      <c r="A61" s="13" t="s">
        <v>13</v>
      </c>
      <c r="B61" s="13" t="s">
        <v>100</v>
      </c>
      <c r="C61" s="37">
        <v>286775.01000000007</v>
      </c>
      <c r="D61" s="63">
        <v>221310.55</v>
      </c>
    </row>
  </sheetData>
  <sheetProtection/>
  <mergeCells count="1">
    <mergeCell ref="A1:D1"/>
  </mergeCells>
  <printOptions/>
  <pageMargins left="0.24" right="0.24" top="0.984251968503937" bottom="0.984251968503937" header="0.5118110236220472" footer="0.5118110236220472"/>
  <pageSetup fitToHeight="1" fitToWidth="1" horizontalDpi="600" verticalDpi="600" orientation="portrait" paperSize="9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39.7109375" style="0" customWidth="1"/>
    <col min="2" max="2" width="91.140625" style="0" bestFit="1" customWidth="1"/>
    <col min="3" max="3" width="6.8515625" style="0" bestFit="1" customWidth="1"/>
    <col min="4" max="4" width="5.8515625" style="0" bestFit="1" customWidth="1"/>
  </cols>
  <sheetData>
    <row r="1" spans="1:4" ht="15.75" thickBot="1">
      <c r="A1" s="77" t="s">
        <v>2</v>
      </c>
      <c r="B1" s="77"/>
      <c r="C1" s="77"/>
      <c r="D1" s="77"/>
    </row>
    <row r="2" spans="1:4" ht="20.25" thickBot="1">
      <c r="A2" s="15"/>
      <c r="B2" s="16" t="s">
        <v>5</v>
      </c>
      <c r="C2" s="15" t="s">
        <v>3</v>
      </c>
      <c r="D2" s="15" t="s">
        <v>4</v>
      </c>
    </row>
    <row r="3" spans="1:4" ht="15.75" thickBot="1">
      <c r="A3" s="15"/>
      <c r="B3" s="15" t="s">
        <v>6</v>
      </c>
      <c r="C3" s="17">
        <f>C58</f>
        <v>-9.33</v>
      </c>
      <c r="D3" s="17">
        <f>D58</f>
        <v>0</v>
      </c>
    </row>
    <row r="4" spans="1:4" ht="23.25" thickBot="1">
      <c r="A4" s="13" t="s">
        <v>7</v>
      </c>
      <c r="B4" s="13" t="s">
        <v>8</v>
      </c>
      <c r="C4" s="14"/>
      <c r="D4" s="14"/>
    </row>
    <row r="5" spans="1:4" ht="15.75" thickBot="1">
      <c r="A5" s="13" t="s">
        <v>9</v>
      </c>
      <c r="B5" s="13" t="s">
        <v>10</v>
      </c>
      <c r="C5" s="14"/>
      <c r="D5" s="14"/>
    </row>
    <row r="6" spans="1:4" ht="15.75" thickBot="1">
      <c r="A6" s="13" t="s">
        <v>11</v>
      </c>
      <c r="B6" s="13" t="s">
        <v>12</v>
      </c>
      <c r="C6" s="14"/>
      <c r="D6" s="14"/>
    </row>
    <row r="7" spans="1:4" ht="15.75" thickBot="1">
      <c r="A7" s="13" t="s">
        <v>13</v>
      </c>
      <c r="B7" s="13" t="s">
        <v>14</v>
      </c>
      <c r="C7" s="14">
        <f>SUM(C8:C11)</f>
        <v>-9.33</v>
      </c>
      <c r="D7" s="14">
        <f>SUM(D8:D11)</f>
        <v>0</v>
      </c>
    </row>
    <row r="8" spans="1:4" ht="15.75" thickBot="1">
      <c r="A8" s="13" t="s">
        <v>15</v>
      </c>
      <c r="B8" s="13" t="s">
        <v>16</v>
      </c>
      <c r="C8" s="14"/>
      <c r="D8" s="14"/>
    </row>
    <row r="9" spans="1:4" ht="23.25" thickBot="1">
      <c r="A9" s="13" t="s">
        <v>17</v>
      </c>
      <c r="B9" s="13" t="s">
        <v>18</v>
      </c>
      <c r="C9" s="14"/>
      <c r="D9" s="14"/>
    </row>
    <row r="10" spans="1:4" ht="15.75" thickBot="1">
      <c r="A10" s="13" t="s">
        <v>19</v>
      </c>
      <c r="B10" s="13" t="s">
        <v>20</v>
      </c>
      <c r="C10" s="14">
        <v>-9.33</v>
      </c>
      <c r="D10" s="14"/>
    </row>
    <row r="11" spans="1:4" ht="15.75" thickBot="1">
      <c r="A11" s="13" t="s">
        <v>21</v>
      </c>
      <c r="B11" s="13" t="s">
        <v>22</v>
      </c>
      <c r="C11" s="14"/>
      <c r="D11" s="14"/>
    </row>
    <row r="12" spans="1:4" ht="15.75" thickBot="1">
      <c r="A12" s="13" t="s">
        <v>13</v>
      </c>
      <c r="B12" s="13" t="s">
        <v>23</v>
      </c>
      <c r="C12" s="14">
        <f>SUM(C13:C14)</f>
        <v>0</v>
      </c>
      <c r="D12" s="14">
        <f>SUM(D13:D14)</f>
        <v>0</v>
      </c>
    </row>
    <row r="13" spans="1:4" ht="15.75" thickBot="1">
      <c r="A13" s="13" t="s">
        <v>24</v>
      </c>
      <c r="B13" s="13" t="s">
        <v>25</v>
      </c>
      <c r="C13" s="14"/>
      <c r="D13" s="14"/>
    </row>
    <row r="14" spans="1:4" ht="15.75" thickBot="1">
      <c r="A14" s="13" t="s">
        <v>26</v>
      </c>
      <c r="B14" s="13" t="s">
        <v>27</v>
      </c>
      <c r="C14" s="14"/>
      <c r="D14" s="14"/>
    </row>
    <row r="15" spans="1:4" ht="15.75" thickBot="1">
      <c r="A15" s="13" t="s">
        <v>13</v>
      </c>
      <c r="B15" s="13" t="s">
        <v>28</v>
      </c>
      <c r="C15" s="14">
        <f>SUM(C16:C18)</f>
        <v>0</v>
      </c>
      <c r="D15" s="14">
        <f>SUM(D16:D18)</f>
        <v>0</v>
      </c>
    </row>
    <row r="16" spans="1:4" ht="15.75" thickBot="1">
      <c r="A16" s="13" t="s">
        <v>29</v>
      </c>
      <c r="B16" s="13" t="s">
        <v>30</v>
      </c>
      <c r="C16" s="14"/>
      <c r="D16" s="14"/>
    </row>
    <row r="17" spans="1:4" ht="15.75" thickBot="1">
      <c r="A17" s="13" t="s">
        <v>31</v>
      </c>
      <c r="B17" s="13" t="s">
        <v>32</v>
      </c>
      <c r="C17" s="14"/>
      <c r="D17" s="14"/>
    </row>
    <row r="18" spans="1:4" ht="15.75" thickBot="1">
      <c r="A18" s="13" t="s">
        <v>33</v>
      </c>
      <c r="B18" s="13" t="s">
        <v>34</v>
      </c>
      <c r="C18" s="14"/>
      <c r="D18" s="14"/>
    </row>
    <row r="19" spans="1:4" ht="15.75" thickBot="1">
      <c r="A19" s="13" t="s">
        <v>13</v>
      </c>
      <c r="B19" s="13" t="s">
        <v>35</v>
      </c>
      <c r="C19" s="14">
        <f>SUM(C20:C23)</f>
        <v>0</v>
      </c>
      <c r="D19" s="14">
        <f>SUM(D20:D23)</f>
        <v>0</v>
      </c>
    </row>
    <row r="20" spans="1:4" ht="23.25" thickBot="1">
      <c r="A20" s="13" t="s">
        <v>36</v>
      </c>
      <c r="B20" s="13" t="s">
        <v>37</v>
      </c>
      <c r="C20" s="14"/>
      <c r="D20" s="14"/>
    </row>
    <row r="21" spans="1:4" ht="15.75" thickBot="1">
      <c r="A21" s="13" t="s">
        <v>38</v>
      </c>
      <c r="B21" s="13" t="s">
        <v>39</v>
      </c>
      <c r="C21" s="14"/>
      <c r="D21" s="14"/>
    </row>
    <row r="22" spans="1:4" ht="15.75" thickBot="1">
      <c r="A22" s="13" t="s">
        <v>40</v>
      </c>
      <c r="B22" s="13" t="s">
        <v>41</v>
      </c>
      <c r="C22" s="14"/>
      <c r="D22" s="14"/>
    </row>
    <row r="23" spans="1:4" ht="15.75" thickBot="1">
      <c r="A23" s="13" t="s">
        <v>42</v>
      </c>
      <c r="B23" s="13" t="s">
        <v>43</v>
      </c>
      <c r="C23" s="14"/>
      <c r="D23" s="14"/>
    </row>
    <row r="24" spans="1:4" ht="15.75" thickBot="1">
      <c r="A24" s="13" t="s">
        <v>13</v>
      </c>
      <c r="B24" s="13" t="s">
        <v>44</v>
      </c>
      <c r="C24" s="14">
        <f>SUM(C25:C27)</f>
        <v>0</v>
      </c>
      <c r="D24" s="14">
        <f>SUM(D25:D27)</f>
        <v>0</v>
      </c>
    </row>
    <row r="25" spans="1:4" ht="15.75" thickBot="1">
      <c r="A25" s="13" t="s">
        <v>45</v>
      </c>
      <c r="B25" s="13" t="s">
        <v>46</v>
      </c>
      <c r="C25" s="14"/>
      <c r="D25" s="14"/>
    </row>
    <row r="26" spans="1:4" ht="15.75" thickBot="1">
      <c r="A26" s="13" t="s">
        <v>47</v>
      </c>
      <c r="B26" s="13" t="s">
        <v>48</v>
      </c>
      <c r="C26" s="14"/>
      <c r="D26" s="14"/>
    </row>
    <row r="27" spans="1:4" ht="15.75" thickBot="1">
      <c r="A27" s="13" t="s">
        <v>49</v>
      </c>
      <c r="B27" s="13" t="s">
        <v>50</v>
      </c>
      <c r="C27" s="14"/>
      <c r="D27" s="14"/>
    </row>
    <row r="28" spans="1:4" ht="15.75" thickBot="1">
      <c r="A28" s="13" t="s">
        <v>13</v>
      </c>
      <c r="B28" s="13" t="s">
        <v>51</v>
      </c>
      <c r="C28" s="14"/>
      <c r="D28" s="14"/>
    </row>
    <row r="29" spans="1:4" ht="15.75" thickBot="1">
      <c r="A29" s="13" t="s">
        <v>52</v>
      </c>
      <c r="B29" s="13" t="s">
        <v>53</v>
      </c>
      <c r="C29" s="14"/>
      <c r="D29" s="14"/>
    </row>
    <row r="30" spans="1:4" ht="15.75" thickBot="1">
      <c r="A30" s="13" t="s">
        <v>13</v>
      </c>
      <c r="B30" s="13" t="s">
        <v>54</v>
      </c>
      <c r="C30" s="14">
        <f>C31+C35</f>
        <v>0</v>
      </c>
      <c r="D30" s="14">
        <f>D31+D35</f>
        <v>0</v>
      </c>
    </row>
    <row r="31" spans="1:4" ht="15.75" thickBot="1">
      <c r="A31" s="13" t="s">
        <v>13</v>
      </c>
      <c r="B31" s="13" t="s">
        <v>55</v>
      </c>
      <c r="C31" s="14">
        <f>SUM(C32:C34)</f>
        <v>0</v>
      </c>
      <c r="D31" s="14">
        <f>SUM(D32:D34)</f>
        <v>0</v>
      </c>
    </row>
    <row r="32" spans="1:4" ht="15.75" thickBot="1">
      <c r="A32" s="13" t="s">
        <v>56</v>
      </c>
      <c r="B32" s="13" t="s">
        <v>57</v>
      </c>
      <c r="C32" s="14"/>
      <c r="D32" s="14"/>
    </row>
    <row r="33" spans="1:4" ht="15.75" thickBot="1">
      <c r="A33" s="13" t="s">
        <v>58</v>
      </c>
      <c r="B33" s="13" t="s">
        <v>59</v>
      </c>
      <c r="C33" s="14"/>
      <c r="D33" s="14"/>
    </row>
    <row r="34" spans="1:4" ht="15.75" thickBot="1">
      <c r="A34" s="13" t="s">
        <v>60</v>
      </c>
      <c r="B34" s="13" t="s">
        <v>61</v>
      </c>
      <c r="C34" s="14"/>
      <c r="D34" s="14"/>
    </row>
    <row r="35" spans="1:4" ht="15.75" thickBot="1">
      <c r="A35" s="13" t="s">
        <v>13</v>
      </c>
      <c r="B35" s="13" t="s">
        <v>62</v>
      </c>
      <c r="C35" s="14">
        <f>SUM(C36:C38)</f>
        <v>0</v>
      </c>
      <c r="D35" s="14">
        <f>SUM(D36:D38)</f>
        <v>0</v>
      </c>
    </row>
    <row r="36" spans="1:4" ht="15.75" thickBot="1">
      <c r="A36" s="13" t="s">
        <v>63</v>
      </c>
      <c r="B36" s="13" t="s">
        <v>57</v>
      </c>
      <c r="C36" s="14"/>
      <c r="D36" s="14"/>
    </row>
    <row r="37" spans="1:4" ht="15.75" thickBot="1">
      <c r="A37" s="13" t="s">
        <v>64</v>
      </c>
      <c r="B37" s="13" t="s">
        <v>59</v>
      </c>
      <c r="C37" s="14"/>
      <c r="D37" s="14"/>
    </row>
    <row r="38" spans="1:4" ht="15.75" thickBot="1">
      <c r="A38" s="13" t="s">
        <v>65</v>
      </c>
      <c r="B38" s="13" t="s">
        <v>61</v>
      </c>
      <c r="C38" s="14"/>
      <c r="D38" s="14"/>
    </row>
    <row r="39" spans="1:4" ht="15.75" thickBot="1">
      <c r="A39" s="13" t="s">
        <v>66</v>
      </c>
      <c r="B39" s="13" t="s">
        <v>67</v>
      </c>
      <c r="C39" s="14"/>
      <c r="D39" s="14"/>
    </row>
    <row r="40" spans="1:4" ht="15.75" thickBot="1">
      <c r="A40" s="13" t="s">
        <v>66</v>
      </c>
      <c r="B40" s="13" t="s">
        <v>68</v>
      </c>
      <c r="C40" s="14">
        <f>SUM(C41:C42)</f>
        <v>0</v>
      </c>
      <c r="D40" s="14">
        <f>SUM(D41:D42)</f>
        <v>0</v>
      </c>
    </row>
    <row r="41" spans="1:4" ht="15.75" thickBot="1">
      <c r="A41" s="13" t="s">
        <v>69</v>
      </c>
      <c r="B41" s="13" t="s">
        <v>70</v>
      </c>
      <c r="C41" s="14"/>
      <c r="D41" s="14"/>
    </row>
    <row r="42" spans="1:4" ht="15.75" thickBot="1">
      <c r="A42" s="13" t="s">
        <v>71</v>
      </c>
      <c r="B42" s="13" t="s">
        <v>72</v>
      </c>
      <c r="C42" s="14"/>
      <c r="D42" s="14"/>
    </row>
    <row r="43" spans="1:4" ht="15.75" thickBot="1">
      <c r="A43" s="11" t="s">
        <v>13</v>
      </c>
      <c r="B43" s="11" t="s">
        <v>73</v>
      </c>
      <c r="C43" s="12">
        <f>C4+C5+C6+C7+C12+C15+C19+C24+C28+C29+C30+C39+C40</f>
        <v>-9.33</v>
      </c>
      <c r="D43" s="12">
        <f>D4+D5+D6+D7+D12+D15+D19+D24+D28+D29+D30+D39+D40</f>
        <v>0</v>
      </c>
    </row>
    <row r="44" spans="1:4" ht="15.75" thickBot="1">
      <c r="A44" s="13" t="s">
        <v>13</v>
      </c>
      <c r="B44" s="13" t="s">
        <v>74</v>
      </c>
      <c r="C44" s="14">
        <f>SUM(C45:C46)</f>
        <v>0</v>
      </c>
      <c r="D44" s="14">
        <f>SUM(D45:D46)</f>
        <v>0</v>
      </c>
    </row>
    <row r="45" spans="1:4" ht="15.75" thickBot="1">
      <c r="A45" s="13" t="s">
        <v>75</v>
      </c>
      <c r="B45" s="13" t="s">
        <v>76</v>
      </c>
      <c r="C45" s="14"/>
      <c r="D45" s="14"/>
    </row>
    <row r="46" spans="1:4" ht="15.75" thickBot="1">
      <c r="A46" s="13" t="s">
        <v>77</v>
      </c>
      <c r="B46" s="13" t="s">
        <v>78</v>
      </c>
      <c r="C46" s="14"/>
      <c r="D46" s="14"/>
    </row>
    <row r="47" spans="1:4" ht="15.75" thickBot="1">
      <c r="A47" s="13" t="s">
        <v>13</v>
      </c>
      <c r="B47" s="13" t="s">
        <v>79</v>
      </c>
      <c r="C47" s="14">
        <f>SUM(C48:C50)</f>
        <v>0</v>
      </c>
      <c r="D47" s="14">
        <f>SUM(D48:D50)</f>
        <v>0</v>
      </c>
    </row>
    <row r="48" spans="1:4" ht="34.5" thickBot="1">
      <c r="A48" s="13" t="s">
        <v>80</v>
      </c>
      <c r="B48" s="13" t="s">
        <v>81</v>
      </c>
      <c r="C48" s="14"/>
      <c r="D48" s="14"/>
    </row>
    <row r="49" spans="1:4" ht="34.5" thickBot="1">
      <c r="A49" s="13" t="s">
        <v>82</v>
      </c>
      <c r="B49" s="13" t="s">
        <v>83</v>
      </c>
      <c r="C49" s="14"/>
      <c r="D49" s="14"/>
    </row>
    <row r="50" spans="1:4" ht="15.75" thickBot="1">
      <c r="A50" s="13" t="s">
        <v>84</v>
      </c>
      <c r="B50" s="13" t="s">
        <v>85</v>
      </c>
      <c r="C50" s="14"/>
      <c r="D50" s="14"/>
    </row>
    <row r="51" spans="1:4" ht="15.75" thickBot="1">
      <c r="A51" s="13" t="s">
        <v>86</v>
      </c>
      <c r="B51" s="13" t="s">
        <v>87</v>
      </c>
      <c r="C51" s="14"/>
      <c r="D51" s="14"/>
    </row>
    <row r="52" spans="1:4" ht="15.75" thickBot="1">
      <c r="A52" s="13" t="s">
        <v>88</v>
      </c>
      <c r="B52" s="13" t="s">
        <v>89</v>
      </c>
      <c r="C52" s="14"/>
      <c r="D52" s="14"/>
    </row>
    <row r="53" spans="1:4" ht="23.25" thickBot="1">
      <c r="A53" s="13" t="s">
        <v>90</v>
      </c>
      <c r="B53" s="13" t="s">
        <v>91</v>
      </c>
      <c r="C53" s="14"/>
      <c r="D53" s="14"/>
    </row>
    <row r="54" spans="1:4" ht="15.75" thickBot="1">
      <c r="A54" s="13" t="s">
        <v>13</v>
      </c>
      <c r="B54" s="13" t="s">
        <v>92</v>
      </c>
      <c r="C54" s="14"/>
      <c r="D54" s="14"/>
    </row>
    <row r="55" spans="1:4" ht="15.75" thickBot="1">
      <c r="A55" s="11" t="s">
        <v>13</v>
      </c>
      <c r="B55" s="11" t="s">
        <v>93</v>
      </c>
      <c r="C55" s="12">
        <f>C44+C47+C51+C52+C53+C54</f>
        <v>0</v>
      </c>
      <c r="D55" s="12">
        <f>D44+D47+D51+D52+D53+D54</f>
        <v>0</v>
      </c>
    </row>
    <row r="56" spans="1:4" ht="15.75" thickBot="1">
      <c r="A56" s="11" t="s">
        <v>13</v>
      </c>
      <c r="B56" s="11" t="s">
        <v>94</v>
      </c>
      <c r="C56" s="12">
        <f>C43+C55</f>
        <v>-9.33</v>
      </c>
      <c r="D56" s="12">
        <f>D43+D55</f>
        <v>0</v>
      </c>
    </row>
    <row r="57" spans="1:4" ht="15.75" thickBot="1">
      <c r="A57" s="13" t="s">
        <v>95</v>
      </c>
      <c r="B57" s="13" t="s">
        <v>96</v>
      </c>
      <c r="C57" s="14"/>
      <c r="D57" s="14"/>
    </row>
    <row r="58" spans="1:4" ht="15.75" thickBot="1">
      <c r="A58" s="11" t="s">
        <v>13</v>
      </c>
      <c r="B58" s="11" t="s">
        <v>97</v>
      </c>
      <c r="C58" s="12">
        <f>C56+C57</f>
        <v>-9.33</v>
      </c>
      <c r="D58" s="12">
        <f>D56+D57</f>
        <v>0</v>
      </c>
    </row>
    <row r="59" spans="1:4" ht="15.75" thickBot="1">
      <c r="A59" s="15"/>
      <c r="B59" s="15" t="s">
        <v>98</v>
      </c>
      <c r="C59" s="17">
        <f>C60</f>
        <v>0</v>
      </c>
      <c r="D59" s="17">
        <f>D60</f>
        <v>0</v>
      </c>
    </row>
    <row r="60" spans="1:4" ht="15.75" thickBot="1">
      <c r="A60" s="13" t="s">
        <v>13</v>
      </c>
      <c r="B60" s="13" t="s">
        <v>99</v>
      </c>
      <c r="C60" s="14"/>
      <c r="D60" s="14"/>
    </row>
    <row r="61" spans="1:4" ht="15.75" thickBot="1">
      <c r="A61" s="13" t="s">
        <v>13</v>
      </c>
      <c r="B61" s="13" t="s">
        <v>100</v>
      </c>
      <c r="C61" s="14">
        <f>C58+C60</f>
        <v>-9.33</v>
      </c>
      <c r="D61" s="14">
        <f>D58+D60</f>
        <v>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8.8515625" style="41" customWidth="1"/>
    <col min="2" max="2" width="86.57421875" style="41" customWidth="1"/>
    <col min="3" max="4" width="15.421875" style="41" customWidth="1"/>
    <col min="5" max="16384" width="9.140625" style="41" customWidth="1"/>
  </cols>
  <sheetData>
    <row r="1" spans="1:4" s="40" customFormat="1" ht="39.75" customHeight="1" thickBot="1">
      <c r="A1" s="64" t="s">
        <v>118</v>
      </c>
      <c r="B1" s="65"/>
      <c r="C1" s="65"/>
      <c r="D1" s="66"/>
    </row>
    <row r="2" spans="1:4" s="40" customFormat="1" ht="19.5" customHeight="1" thickBot="1">
      <c r="A2" s="67"/>
      <c r="B2" s="68"/>
      <c r="C2" s="68"/>
      <c r="D2" s="69"/>
    </row>
    <row r="3" spans="1:4" s="40" customFormat="1" ht="19.5" customHeight="1" thickBot="1">
      <c r="A3" s="70"/>
      <c r="B3" s="71"/>
      <c r="C3" s="71"/>
      <c r="D3" s="71"/>
    </row>
    <row r="4" spans="1:4" ht="19.5" customHeight="1" thickBot="1">
      <c r="A4" s="72" t="s">
        <v>2</v>
      </c>
      <c r="B4" s="72"/>
      <c r="C4" s="72"/>
      <c r="D4" s="72"/>
    </row>
    <row r="5" spans="1:4" ht="15.75" thickBot="1">
      <c r="A5" s="50" t="s">
        <v>1</v>
      </c>
      <c r="B5" s="50" t="s">
        <v>119</v>
      </c>
      <c r="C5" s="50" t="s">
        <v>3</v>
      </c>
      <c r="D5" s="50" t="s">
        <v>4</v>
      </c>
    </row>
    <row r="6" spans="1:4" ht="15">
      <c r="A6" s="51"/>
      <c r="B6" s="52" t="s">
        <v>6</v>
      </c>
      <c r="C6" s="34">
        <f>+C61</f>
        <v>2612</v>
      </c>
      <c r="D6" s="34">
        <f>+D61</f>
        <v>1400</v>
      </c>
    </row>
    <row r="7" spans="1:4" ht="24">
      <c r="A7" s="53" t="s">
        <v>7</v>
      </c>
      <c r="B7" s="53" t="s">
        <v>8</v>
      </c>
      <c r="C7" s="31">
        <v>3685</v>
      </c>
      <c r="D7" s="31">
        <v>7588</v>
      </c>
    </row>
    <row r="8" spans="1:4" ht="15">
      <c r="A8" s="53" t="s">
        <v>9</v>
      </c>
      <c r="B8" s="53" t="s">
        <v>10</v>
      </c>
      <c r="C8" s="31">
        <v>0</v>
      </c>
      <c r="D8" s="31">
        <v>0</v>
      </c>
    </row>
    <row r="9" spans="1:4" ht="15">
      <c r="A9" s="53" t="s">
        <v>11</v>
      </c>
      <c r="B9" s="53" t="s">
        <v>12</v>
      </c>
      <c r="C9" s="31">
        <v>0</v>
      </c>
      <c r="D9" s="31">
        <v>0</v>
      </c>
    </row>
    <row r="10" spans="1:4" ht="15">
      <c r="A10" s="53"/>
      <c r="B10" s="53" t="s">
        <v>14</v>
      </c>
      <c r="C10" s="32">
        <f>+C11+C12+C13+C14</f>
        <v>0</v>
      </c>
      <c r="D10" s="32">
        <f>+D11+D12+D13+D14</f>
        <v>0</v>
      </c>
    </row>
    <row r="11" spans="1:4" ht="15">
      <c r="A11" s="53" t="s">
        <v>15</v>
      </c>
      <c r="B11" s="53" t="s">
        <v>120</v>
      </c>
      <c r="C11" s="31">
        <v>0</v>
      </c>
      <c r="D11" s="31">
        <v>0</v>
      </c>
    </row>
    <row r="12" spans="1:4" ht="35.25">
      <c r="A12" s="53" t="s">
        <v>17</v>
      </c>
      <c r="B12" s="53" t="s">
        <v>121</v>
      </c>
      <c r="C12" s="31">
        <v>0</v>
      </c>
      <c r="D12" s="31"/>
    </row>
    <row r="13" spans="1:4" ht="15">
      <c r="A13" s="53" t="s">
        <v>19</v>
      </c>
      <c r="B13" s="53" t="s">
        <v>122</v>
      </c>
      <c r="C13" s="31">
        <v>0</v>
      </c>
      <c r="D13" s="31">
        <v>0</v>
      </c>
    </row>
    <row r="14" spans="1:4" ht="24">
      <c r="A14" s="53" t="s">
        <v>21</v>
      </c>
      <c r="B14" s="53" t="s">
        <v>123</v>
      </c>
      <c r="C14" s="31">
        <v>0</v>
      </c>
      <c r="D14" s="31">
        <v>0</v>
      </c>
    </row>
    <row r="15" spans="1:4" ht="15">
      <c r="A15" s="53"/>
      <c r="B15" s="53" t="s">
        <v>23</v>
      </c>
      <c r="C15" s="32">
        <f>+C16+C17</f>
        <v>42</v>
      </c>
      <c r="D15" s="32">
        <f>+D16+D17</f>
        <v>316</v>
      </c>
    </row>
    <row r="16" spans="1:4" ht="15">
      <c r="A16" s="53" t="s">
        <v>24</v>
      </c>
      <c r="B16" s="53" t="s">
        <v>124</v>
      </c>
      <c r="C16" s="31">
        <v>42</v>
      </c>
      <c r="D16" s="31">
        <v>316</v>
      </c>
    </row>
    <row r="17" spans="1:4" ht="15">
      <c r="A17" s="53" t="s">
        <v>26</v>
      </c>
      <c r="B17" s="53" t="s">
        <v>125</v>
      </c>
      <c r="C17" s="31">
        <v>0</v>
      </c>
      <c r="D17" s="31">
        <v>0</v>
      </c>
    </row>
    <row r="18" spans="1:4" ht="15">
      <c r="A18" s="53"/>
      <c r="B18" s="53" t="s">
        <v>28</v>
      </c>
      <c r="C18" s="32">
        <f>+C19+C20+C21</f>
        <v>0</v>
      </c>
      <c r="D18" s="32">
        <f>+D19+D20+D21</f>
        <v>-1090</v>
      </c>
    </row>
    <row r="19" spans="1:4" ht="15">
      <c r="A19" s="53" t="s">
        <v>29</v>
      </c>
      <c r="B19" s="53" t="s">
        <v>126</v>
      </c>
      <c r="C19" s="31">
        <v>0</v>
      </c>
      <c r="D19" s="31">
        <v>-913</v>
      </c>
    </row>
    <row r="20" spans="1:4" ht="15">
      <c r="A20" s="53" t="s">
        <v>31</v>
      </c>
      <c r="B20" s="53" t="s">
        <v>127</v>
      </c>
      <c r="C20" s="31">
        <v>0</v>
      </c>
      <c r="D20" s="31">
        <v>-177</v>
      </c>
    </row>
    <row r="21" spans="1:4" ht="15">
      <c r="A21" s="53" t="s">
        <v>33</v>
      </c>
      <c r="B21" s="53" t="s">
        <v>128</v>
      </c>
      <c r="C21" s="31">
        <v>0</v>
      </c>
      <c r="D21" s="31">
        <v>0</v>
      </c>
    </row>
    <row r="22" spans="1:4" ht="15">
      <c r="A22" s="53"/>
      <c r="B22" s="53" t="s">
        <v>35</v>
      </c>
      <c r="C22" s="32">
        <f>+C23+C24+C25+C26</f>
        <v>-1315</v>
      </c>
      <c r="D22" s="32">
        <f>+D23+D24+D25+D26</f>
        <v>-2664</v>
      </c>
    </row>
    <row r="23" spans="1:4" ht="35.25">
      <c r="A23" s="53" t="s">
        <v>36</v>
      </c>
      <c r="B23" s="53" t="s">
        <v>129</v>
      </c>
      <c r="C23" s="31">
        <v>-1030</v>
      </c>
      <c r="D23" s="31">
        <v>-1512</v>
      </c>
    </row>
    <row r="24" spans="1:4" ht="15">
      <c r="A24" s="53" t="s">
        <v>38</v>
      </c>
      <c r="B24" s="53" t="s">
        <v>130</v>
      </c>
      <c r="C24" s="31">
        <v>-285</v>
      </c>
      <c r="D24" s="31">
        <v>-1125</v>
      </c>
    </row>
    <row r="25" spans="1:4" ht="15">
      <c r="A25" s="53" t="s">
        <v>40</v>
      </c>
      <c r="B25" s="53" t="s">
        <v>131</v>
      </c>
      <c r="C25" s="31">
        <v>0</v>
      </c>
      <c r="D25" s="31">
        <v>-27</v>
      </c>
    </row>
    <row r="26" spans="1:4" ht="15">
      <c r="A26" s="53" t="s">
        <v>42</v>
      </c>
      <c r="B26" s="53" t="s">
        <v>132</v>
      </c>
      <c r="C26" s="31">
        <v>0</v>
      </c>
      <c r="D26" s="31">
        <v>0</v>
      </c>
    </row>
    <row r="27" spans="1:4" ht="15">
      <c r="A27" s="53"/>
      <c r="B27" s="53" t="s">
        <v>44</v>
      </c>
      <c r="C27" s="32">
        <f>+C28+C29+C30</f>
        <v>0</v>
      </c>
      <c r="D27" s="32">
        <f>+D28+D29+D30</f>
        <v>-1370</v>
      </c>
    </row>
    <row r="28" spans="1:4" ht="15">
      <c r="A28" s="53" t="s">
        <v>45</v>
      </c>
      <c r="B28" s="53" t="s">
        <v>133</v>
      </c>
      <c r="C28" s="31">
        <v>0</v>
      </c>
      <c r="D28" s="31">
        <v>0</v>
      </c>
    </row>
    <row r="29" spans="1:4" ht="15">
      <c r="A29" s="53" t="s">
        <v>47</v>
      </c>
      <c r="B29" s="53" t="s">
        <v>134</v>
      </c>
      <c r="C29" s="31">
        <v>0</v>
      </c>
      <c r="D29" s="31">
        <v>-5</v>
      </c>
    </row>
    <row r="30" spans="1:4" ht="15">
      <c r="A30" s="53" t="s">
        <v>49</v>
      </c>
      <c r="B30" s="53" t="s">
        <v>135</v>
      </c>
      <c r="C30" s="31">
        <v>0</v>
      </c>
      <c r="D30" s="31">
        <v>-1365</v>
      </c>
    </row>
    <row r="31" spans="1:4" ht="15">
      <c r="A31" s="53"/>
      <c r="B31" s="53" t="s">
        <v>51</v>
      </c>
      <c r="C31" s="31">
        <v>0</v>
      </c>
      <c r="D31" s="31">
        <v>0</v>
      </c>
    </row>
    <row r="32" spans="1:4" ht="15">
      <c r="A32" s="53" t="s">
        <v>52</v>
      </c>
      <c r="B32" s="53" t="s">
        <v>53</v>
      </c>
      <c r="C32" s="31">
        <v>200</v>
      </c>
      <c r="D32" s="31">
        <v>0</v>
      </c>
    </row>
    <row r="33" spans="1:4" ht="15">
      <c r="A33" s="53"/>
      <c r="B33" s="53" t="s">
        <v>54</v>
      </c>
      <c r="C33" s="32">
        <f>+C34+C38</f>
        <v>0</v>
      </c>
      <c r="D33" s="32">
        <f>+D34+D38</f>
        <v>0</v>
      </c>
    </row>
    <row r="34" spans="1:4" ht="15">
      <c r="A34" s="53"/>
      <c r="B34" s="53" t="s">
        <v>136</v>
      </c>
      <c r="C34" s="32">
        <f>+C35+C36+C37</f>
        <v>0</v>
      </c>
      <c r="D34" s="32">
        <f>+D35+D36+D37</f>
        <v>0</v>
      </c>
    </row>
    <row r="35" spans="1:4" ht="15">
      <c r="A35" s="53" t="s">
        <v>56</v>
      </c>
      <c r="B35" s="53" t="s">
        <v>137</v>
      </c>
      <c r="C35" s="31">
        <v>0</v>
      </c>
      <c r="D35" s="31">
        <v>0</v>
      </c>
    </row>
    <row r="36" spans="1:4" ht="15">
      <c r="A36" s="53" t="s">
        <v>58</v>
      </c>
      <c r="B36" s="53" t="s">
        <v>138</v>
      </c>
      <c r="C36" s="31">
        <v>0</v>
      </c>
      <c r="D36" s="31">
        <v>0</v>
      </c>
    </row>
    <row r="37" spans="1:4" ht="15">
      <c r="A37" s="53" t="s">
        <v>60</v>
      </c>
      <c r="B37" s="53" t="s">
        <v>139</v>
      </c>
      <c r="C37" s="31">
        <v>0</v>
      </c>
      <c r="D37" s="31">
        <v>0</v>
      </c>
    </row>
    <row r="38" spans="1:4" ht="15">
      <c r="A38" s="53"/>
      <c r="B38" s="53" t="s">
        <v>140</v>
      </c>
      <c r="C38" s="32">
        <f>+C39+C40+C41</f>
        <v>0</v>
      </c>
      <c r="D38" s="32">
        <f>+D39+D40+D41</f>
        <v>0</v>
      </c>
    </row>
    <row r="39" spans="1:4" ht="15">
      <c r="A39" s="53" t="s">
        <v>63</v>
      </c>
      <c r="B39" s="53" t="s">
        <v>137</v>
      </c>
      <c r="C39" s="31">
        <v>0</v>
      </c>
      <c r="D39" s="31">
        <v>0</v>
      </c>
    </row>
    <row r="40" spans="1:4" ht="15">
      <c r="A40" s="53" t="s">
        <v>64</v>
      </c>
      <c r="B40" s="53" t="s">
        <v>138</v>
      </c>
      <c r="C40" s="31">
        <v>0</v>
      </c>
      <c r="D40" s="31">
        <v>0</v>
      </c>
    </row>
    <row r="41" spans="1:4" ht="15">
      <c r="A41" s="53" t="s">
        <v>65</v>
      </c>
      <c r="B41" s="53" t="s">
        <v>139</v>
      </c>
      <c r="C41" s="31">
        <v>0</v>
      </c>
      <c r="D41" s="31">
        <v>0</v>
      </c>
    </row>
    <row r="42" spans="1:4" ht="15">
      <c r="A42" s="53" t="s">
        <v>141</v>
      </c>
      <c r="B42" s="53" t="s">
        <v>67</v>
      </c>
      <c r="C42" s="31">
        <v>0</v>
      </c>
      <c r="D42" s="31">
        <v>0</v>
      </c>
    </row>
    <row r="43" spans="1:4" ht="15">
      <c r="A43" s="53" t="s">
        <v>141</v>
      </c>
      <c r="B43" s="53" t="s">
        <v>68</v>
      </c>
      <c r="C43" s="32">
        <f>+C44+C45</f>
        <v>0</v>
      </c>
      <c r="D43" s="32">
        <f>+D44+D45</f>
        <v>0</v>
      </c>
    </row>
    <row r="44" spans="1:4" ht="15">
      <c r="A44" s="53" t="s">
        <v>69</v>
      </c>
      <c r="B44" s="53" t="s">
        <v>142</v>
      </c>
      <c r="C44" s="31">
        <v>0</v>
      </c>
      <c r="D44" s="31">
        <v>0</v>
      </c>
    </row>
    <row r="45" spans="1:4" ht="15">
      <c r="A45" s="53" t="s">
        <v>71</v>
      </c>
      <c r="B45" s="53" t="s">
        <v>143</v>
      </c>
      <c r="C45" s="31">
        <v>0</v>
      </c>
      <c r="D45" s="31">
        <v>0</v>
      </c>
    </row>
    <row r="46" spans="1:4" ht="15">
      <c r="A46" s="54"/>
      <c r="B46" s="54" t="s">
        <v>73</v>
      </c>
      <c r="C46" s="34">
        <f>+C7+C8+C9+C10+C15+C18+C22+C27+C31+C32+C33+C42+C43</f>
        <v>2612</v>
      </c>
      <c r="D46" s="34">
        <f>+D7+D8+D9+D10+D15+D18+D22+D27+D31+D32+D33+D42+D43</f>
        <v>2780</v>
      </c>
    </row>
    <row r="47" spans="1:4" ht="15">
      <c r="A47" s="53"/>
      <c r="B47" s="53" t="s">
        <v>74</v>
      </c>
      <c r="C47" s="32">
        <f>+C48+C49</f>
        <v>0</v>
      </c>
      <c r="D47" s="32">
        <f>+D48+D49</f>
        <v>7</v>
      </c>
    </row>
    <row r="48" spans="1:4" ht="15">
      <c r="A48" s="53" t="s">
        <v>75</v>
      </c>
      <c r="B48" s="53" t="s">
        <v>144</v>
      </c>
      <c r="C48" s="31">
        <v>0</v>
      </c>
      <c r="D48" s="31">
        <v>0</v>
      </c>
    </row>
    <row r="49" spans="1:4" ht="15">
      <c r="A49" s="53" t="s">
        <v>77</v>
      </c>
      <c r="B49" s="53" t="s">
        <v>145</v>
      </c>
      <c r="C49" s="31">
        <v>0</v>
      </c>
      <c r="D49" s="31">
        <v>7</v>
      </c>
    </row>
    <row r="50" spans="1:4" ht="15">
      <c r="A50" s="53"/>
      <c r="B50" s="53" t="s">
        <v>79</v>
      </c>
      <c r="C50" s="32">
        <f>+C51+C52+C53</f>
        <v>0</v>
      </c>
      <c r="D50" s="32">
        <f>+D51+D52+D53</f>
        <v>-828</v>
      </c>
    </row>
    <row r="51" spans="1:4" ht="46.5">
      <c r="A51" s="53" t="s">
        <v>80</v>
      </c>
      <c r="B51" s="53" t="s">
        <v>146</v>
      </c>
      <c r="C51" s="31">
        <v>0</v>
      </c>
      <c r="D51" s="31">
        <v>0</v>
      </c>
    </row>
    <row r="52" spans="1:4" ht="57.75">
      <c r="A52" s="53" t="s">
        <v>82</v>
      </c>
      <c r="B52" s="53" t="s">
        <v>147</v>
      </c>
      <c r="C52" s="31">
        <v>0</v>
      </c>
      <c r="D52" s="31">
        <v>-828</v>
      </c>
    </row>
    <row r="53" spans="1:4" ht="15">
      <c r="A53" s="53" t="s">
        <v>84</v>
      </c>
      <c r="B53" s="53" t="s">
        <v>148</v>
      </c>
      <c r="C53" s="31">
        <v>0</v>
      </c>
      <c r="D53" s="31">
        <v>0</v>
      </c>
    </row>
    <row r="54" spans="1:4" ht="15">
      <c r="A54" s="53" t="s">
        <v>86</v>
      </c>
      <c r="B54" s="53" t="s">
        <v>87</v>
      </c>
      <c r="C54" s="31">
        <v>0</v>
      </c>
      <c r="D54" s="31">
        <v>0</v>
      </c>
    </row>
    <row r="55" spans="1:4" ht="15">
      <c r="A55" s="53" t="s">
        <v>88</v>
      </c>
      <c r="B55" s="53" t="s">
        <v>89</v>
      </c>
      <c r="C55" s="31">
        <v>0</v>
      </c>
      <c r="D55" s="31">
        <v>0</v>
      </c>
    </row>
    <row r="56" spans="1:4" ht="24">
      <c r="A56" s="53" t="s">
        <v>90</v>
      </c>
      <c r="B56" s="53" t="s">
        <v>91</v>
      </c>
      <c r="C56" s="31">
        <v>0</v>
      </c>
      <c r="D56" s="31">
        <v>0</v>
      </c>
    </row>
    <row r="57" spans="1:4" ht="15">
      <c r="A57" s="53"/>
      <c r="B57" s="53" t="s">
        <v>92</v>
      </c>
      <c r="C57" s="31">
        <v>0</v>
      </c>
      <c r="D57" s="31">
        <v>0</v>
      </c>
    </row>
    <row r="58" spans="1:4" ht="15">
      <c r="A58" s="54"/>
      <c r="B58" s="54" t="s">
        <v>93</v>
      </c>
      <c r="C58" s="34">
        <f>+C47+C50+C54+C55+C56+C57</f>
        <v>0</v>
      </c>
      <c r="D58" s="34">
        <f>+D47+D50+D54+D55+D56+D57</f>
        <v>-821</v>
      </c>
    </row>
    <row r="59" spans="1:4" ht="15">
      <c r="A59" s="54"/>
      <c r="B59" s="54" t="s">
        <v>94</v>
      </c>
      <c r="C59" s="34">
        <f>+C46+C58</f>
        <v>2612</v>
      </c>
      <c r="D59" s="34">
        <f>+D46+D58</f>
        <v>1959</v>
      </c>
    </row>
    <row r="60" spans="1:4" ht="15">
      <c r="A60" s="53" t="s">
        <v>95</v>
      </c>
      <c r="B60" s="53" t="s">
        <v>96</v>
      </c>
      <c r="C60" s="31">
        <v>0</v>
      </c>
      <c r="D60" s="31">
        <v>-559</v>
      </c>
    </row>
    <row r="61" spans="1:4" ht="24">
      <c r="A61" s="54"/>
      <c r="B61" s="54" t="s">
        <v>97</v>
      </c>
      <c r="C61" s="34">
        <f>+C59+C60</f>
        <v>2612</v>
      </c>
      <c r="D61" s="34">
        <f>+D59+D60</f>
        <v>1400</v>
      </c>
    </row>
    <row r="62" spans="1:4" ht="15">
      <c r="A62" s="51"/>
      <c r="B62" s="52" t="s">
        <v>98</v>
      </c>
      <c r="C62" s="29" t="s">
        <v>1</v>
      </c>
      <c r="D62" s="29" t="s">
        <v>1</v>
      </c>
    </row>
    <row r="63" spans="1:4" ht="15">
      <c r="A63" s="53"/>
      <c r="B63" s="53" t="s">
        <v>99</v>
      </c>
      <c r="C63" s="31">
        <v>0</v>
      </c>
      <c r="D63" s="31">
        <v>0</v>
      </c>
    </row>
    <row r="64" spans="1:4" ht="15">
      <c r="A64" s="53"/>
      <c r="B64" s="53" t="s">
        <v>100</v>
      </c>
      <c r="C64" s="34">
        <f>+C61+C63</f>
        <v>2612</v>
      </c>
      <c r="D64" s="34">
        <f>+D61+D63</f>
        <v>1400</v>
      </c>
    </row>
    <row r="65" spans="1:4" ht="15">
      <c r="A65" s="42"/>
      <c r="B65" s="42"/>
      <c r="C65" s="42"/>
      <c r="D65" s="42"/>
    </row>
    <row r="66" spans="1:4" ht="15">
      <c r="A66" s="42"/>
      <c r="B66" s="42"/>
      <c r="C66" s="42"/>
      <c r="D66" s="42"/>
    </row>
    <row r="67" spans="1:4" ht="15">
      <c r="A67" s="42"/>
      <c r="B67" s="42"/>
      <c r="C67" s="42"/>
      <c r="D67" s="42"/>
    </row>
    <row r="68" spans="1:4" ht="15">
      <c r="A68" s="42"/>
      <c r="B68" s="42"/>
      <c r="C68" s="42"/>
      <c r="D68" s="42"/>
    </row>
    <row r="69" spans="1:4" ht="15">
      <c r="A69" s="42"/>
      <c r="B69" s="42"/>
      <c r="C69" s="42"/>
      <c r="D69" s="42"/>
    </row>
    <row r="70" spans="1:4" ht="15">
      <c r="A70" s="42"/>
      <c r="B70" s="42"/>
      <c r="C70" s="42"/>
      <c r="D70" s="42"/>
    </row>
    <row r="71" spans="1:4" ht="15">
      <c r="A71" s="42"/>
      <c r="B71" s="42"/>
      <c r="C71" s="42"/>
      <c r="D71" s="42"/>
    </row>
    <row r="72" spans="1:4" ht="15">
      <c r="A72" s="42"/>
      <c r="B72" s="42"/>
      <c r="C72" s="42"/>
      <c r="D72" s="42"/>
    </row>
    <row r="73" spans="1:4" ht="15">
      <c r="A73" s="42"/>
      <c r="B73" s="42"/>
      <c r="C73" s="42"/>
      <c r="D73" s="42"/>
    </row>
    <row r="74" spans="1:4" ht="15">
      <c r="A74" s="42"/>
      <c r="B74" s="42"/>
      <c r="C74" s="42"/>
      <c r="D74" s="42"/>
    </row>
    <row r="75" spans="1:4" ht="15">
      <c r="A75" s="42"/>
      <c r="B75" s="42"/>
      <c r="C75" s="42"/>
      <c r="D75" s="42"/>
    </row>
    <row r="76" spans="1:4" ht="15">
      <c r="A76" s="42"/>
      <c r="B76" s="42"/>
      <c r="C76" s="42"/>
      <c r="D76" s="42"/>
    </row>
    <row r="77" spans="1:4" ht="15">
      <c r="A77" s="42"/>
      <c r="B77" s="42"/>
      <c r="C77" s="42"/>
      <c r="D77" s="42"/>
    </row>
    <row r="78" spans="1:4" ht="15">
      <c r="A78" s="42"/>
      <c r="B78" s="42"/>
      <c r="C78" s="42"/>
      <c r="D78" s="42"/>
    </row>
    <row r="79" spans="1:4" ht="15">
      <c r="A79" s="42"/>
      <c r="B79" s="42"/>
      <c r="C79" s="42"/>
      <c r="D79" s="42"/>
    </row>
    <row r="80" spans="1:4" ht="15">
      <c r="A80" s="42"/>
      <c r="B80" s="42"/>
      <c r="C80" s="42"/>
      <c r="D80" s="42"/>
    </row>
    <row r="81" spans="1:4" ht="15">
      <c r="A81" s="42"/>
      <c r="B81" s="42"/>
      <c r="C81" s="42"/>
      <c r="D81" s="42"/>
    </row>
    <row r="82" spans="1:4" ht="15">
      <c r="A82" s="42"/>
      <c r="B82" s="42"/>
      <c r="C82" s="42"/>
      <c r="D82" s="42"/>
    </row>
    <row r="83" spans="1:4" ht="15">
      <c r="A83" s="42"/>
      <c r="B83" s="42"/>
      <c r="C83" s="42"/>
      <c r="D83" s="42"/>
    </row>
    <row r="84" spans="1:4" ht="15">
      <c r="A84" s="42"/>
      <c r="B84" s="42"/>
      <c r="C84" s="42"/>
      <c r="D84" s="42"/>
    </row>
    <row r="85" spans="1:4" ht="15">
      <c r="A85" s="42"/>
      <c r="B85" s="42"/>
      <c r="C85" s="42"/>
      <c r="D85" s="42"/>
    </row>
    <row r="86" spans="1:4" ht="15">
      <c r="A86" s="42"/>
      <c r="B86" s="42"/>
      <c r="C86" s="42"/>
      <c r="D86" s="42"/>
    </row>
    <row r="87" spans="1:4" ht="15">
      <c r="A87" s="42"/>
      <c r="B87" s="42"/>
      <c r="C87" s="42"/>
      <c r="D87" s="42"/>
    </row>
    <row r="88" spans="1:4" ht="15">
      <c r="A88" s="42"/>
      <c r="B88" s="42"/>
      <c r="C88" s="42"/>
      <c r="D88" s="42"/>
    </row>
    <row r="89" spans="1:4" ht="15">
      <c r="A89" s="42"/>
      <c r="B89" s="42"/>
      <c r="C89" s="42"/>
      <c r="D89" s="42"/>
    </row>
    <row r="90" spans="1:4" ht="15">
      <c r="A90" s="42"/>
      <c r="B90" s="42"/>
      <c r="C90" s="42"/>
      <c r="D90" s="42"/>
    </row>
    <row r="91" spans="1:4" ht="15">
      <c r="A91" s="42"/>
      <c r="B91" s="42"/>
      <c r="C91" s="42"/>
      <c r="D91" s="42"/>
    </row>
    <row r="92" spans="1:4" ht="15">
      <c r="A92" s="42"/>
      <c r="B92" s="42"/>
      <c r="C92" s="42"/>
      <c r="D92" s="42"/>
    </row>
    <row r="93" spans="1:4" ht="15">
      <c r="A93" s="42"/>
      <c r="B93" s="42"/>
      <c r="C93" s="42"/>
      <c r="D93" s="42"/>
    </row>
    <row r="94" spans="1:4" ht="15">
      <c r="A94" s="42"/>
      <c r="B94" s="42"/>
      <c r="C94" s="42"/>
      <c r="D94" s="42"/>
    </row>
    <row r="95" spans="1:4" ht="15">
      <c r="A95" s="42"/>
      <c r="B95" s="42"/>
      <c r="C95" s="42"/>
      <c r="D95" s="42"/>
    </row>
    <row r="96" spans="1:4" ht="15">
      <c r="A96" s="42"/>
      <c r="B96" s="42"/>
      <c r="C96" s="42"/>
      <c r="D96" s="42"/>
    </row>
    <row r="97" spans="1:4" ht="15">
      <c r="A97" s="42"/>
      <c r="B97" s="42"/>
      <c r="C97" s="42"/>
      <c r="D97" s="42"/>
    </row>
    <row r="98" spans="1:4" ht="15">
      <c r="A98" s="42"/>
      <c r="B98" s="42"/>
      <c r="C98" s="42"/>
      <c r="D98" s="42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9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8.8515625" style="41" customWidth="1"/>
    <col min="2" max="2" width="86.57421875" style="41" customWidth="1"/>
    <col min="3" max="4" width="15.421875" style="41" customWidth="1"/>
    <col min="5" max="16384" width="9.140625" style="41" customWidth="1"/>
  </cols>
  <sheetData>
    <row r="1" spans="1:4" s="40" customFormat="1" ht="39.75" customHeight="1" thickBot="1">
      <c r="A1" s="73" t="s">
        <v>118</v>
      </c>
      <c r="B1" s="65"/>
      <c r="C1" s="65"/>
      <c r="D1" s="66"/>
    </row>
    <row r="2" spans="1:4" s="40" customFormat="1" ht="19.5" customHeight="1" thickBot="1">
      <c r="A2" s="74" t="s">
        <v>1</v>
      </c>
      <c r="B2" s="68"/>
      <c r="C2" s="68"/>
      <c r="D2" s="69"/>
    </row>
    <row r="3" spans="1:4" s="40" customFormat="1" ht="19.5" customHeight="1" thickBot="1">
      <c r="A3" s="75" t="s">
        <v>1</v>
      </c>
      <c r="B3" s="71"/>
      <c r="C3" s="71"/>
      <c r="D3" s="71"/>
    </row>
    <row r="4" spans="1:4" ht="19.5" customHeight="1" thickBot="1">
      <c r="A4" s="76" t="s">
        <v>101</v>
      </c>
      <c r="B4" s="76"/>
      <c r="C4" s="76"/>
      <c r="D4" s="76"/>
    </row>
    <row r="5" spans="1:4" ht="15.75" thickBot="1">
      <c r="A5" s="26" t="s">
        <v>1</v>
      </c>
      <c r="B5" s="26" t="s">
        <v>5</v>
      </c>
      <c r="C5" s="55">
        <v>43281</v>
      </c>
      <c r="D5" s="26">
        <v>2017</v>
      </c>
    </row>
    <row r="6" spans="1:4" ht="15">
      <c r="A6" s="27" t="s">
        <v>1</v>
      </c>
      <c r="B6" s="28" t="s">
        <v>6</v>
      </c>
      <c r="C6" s="29" t="s">
        <v>1</v>
      </c>
      <c r="D6" s="29" t="s">
        <v>1</v>
      </c>
    </row>
    <row r="7" spans="1:4" ht="24">
      <c r="A7" s="30" t="s">
        <v>7</v>
      </c>
      <c r="B7" s="30" t="s">
        <v>8</v>
      </c>
      <c r="C7" s="31">
        <v>450</v>
      </c>
      <c r="D7" s="31">
        <v>857</v>
      </c>
    </row>
    <row r="8" spans="1:4" ht="15">
      <c r="A8" s="30" t="s">
        <v>9</v>
      </c>
      <c r="B8" s="30" t="s">
        <v>10</v>
      </c>
      <c r="C8" s="31"/>
      <c r="D8" s="31"/>
    </row>
    <row r="9" spans="1:4" ht="15">
      <c r="A9" s="30" t="s">
        <v>11</v>
      </c>
      <c r="B9" s="30" t="s">
        <v>12</v>
      </c>
      <c r="C9" s="31"/>
      <c r="D9" s="31"/>
    </row>
    <row r="10" spans="1:4" ht="15">
      <c r="A10" s="30" t="s">
        <v>13</v>
      </c>
      <c r="B10" s="30" t="s">
        <v>14</v>
      </c>
      <c r="C10" s="32">
        <v>-24344</v>
      </c>
      <c r="D10" s="32">
        <v>-44415</v>
      </c>
    </row>
    <row r="11" spans="1:4" ht="15">
      <c r="A11" s="30" t="s">
        <v>15</v>
      </c>
      <c r="B11" s="30" t="s">
        <v>16</v>
      </c>
      <c r="C11" s="31">
        <v>-20539</v>
      </c>
      <c r="D11" s="31">
        <v>-37384</v>
      </c>
    </row>
    <row r="12" spans="1:4" ht="35.25">
      <c r="A12" s="30" t="s">
        <v>17</v>
      </c>
      <c r="B12" s="30" t="s">
        <v>18</v>
      </c>
      <c r="C12" s="31"/>
      <c r="D12" s="31">
        <v>0</v>
      </c>
    </row>
    <row r="13" spans="1:4" ht="15">
      <c r="A13" s="30" t="s">
        <v>19</v>
      </c>
      <c r="B13" s="30" t="s">
        <v>20</v>
      </c>
      <c r="C13" s="31">
        <v>-3805</v>
      </c>
      <c r="D13" s="31">
        <v>-7031</v>
      </c>
    </row>
    <row r="14" spans="1:4" ht="24">
      <c r="A14" s="30" t="s">
        <v>21</v>
      </c>
      <c r="B14" s="30" t="s">
        <v>22</v>
      </c>
      <c r="C14" s="31"/>
      <c r="D14" s="31"/>
    </row>
    <row r="15" spans="1:4" ht="15">
      <c r="A15" s="30" t="s">
        <v>13</v>
      </c>
      <c r="B15" s="30" t="s">
        <v>23</v>
      </c>
      <c r="C15" s="32">
        <v>562</v>
      </c>
      <c r="D15" s="32">
        <v>986</v>
      </c>
    </row>
    <row r="16" spans="1:4" ht="15">
      <c r="A16" s="30" t="s">
        <v>24</v>
      </c>
      <c r="B16" s="30" t="s">
        <v>25</v>
      </c>
      <c r="C16" s="31">
        <v>562</v>
      </c>
      <c r="D16" s="31">
        <v>986</v>
      </c>
    </row>
    <row r="17" spans="1:4" ht="15">
      <c r="A17" s="30" t="s">
        <v>26</v>
      </c>
      <c r="B17" s="30" t="s">
        <v>27</v>
      </c>
      <c r="C17" s="31"/>
      <c r="D17" s="31"/>
    </row>
    <row r="18" spans="1:4" ht="15">
      <c r="A18" s="30" t="s">
        <v>13</v>
      </c>
      <c r="B18" s="30" t="s">
        <v>28</v>
      </c>
      <c r="C18" s="32">
        <v>-40983</v>
      </c>
      <c r="D18" s="32">
        <v>-84315</v>
      </c>
    </row>
    <row r="19" spans="1:4" ht="15">
      <c r="A19" s="30" t="s">
        <v>29</v>
      </c>
      <c r="B19" s="30" t="s">
        <v>30</v>
      </c>
      <c r="C19" s="31">
        <v>-31653</v>
      </c>
      <c r="D19" s="31">
        <v>-66028</v>
      </c>
    </row>
    <row r="20" spans="1:4" ht="15">
      <c r="A20" s="30" t="s">
        <v>31</v>
      </c>
      <c r="B20" s="30" t="s">
        <v>32</v>
      </c>
      <c r="C20" s="31">
        <v>-9330</v>
      </c>
      <c r="D20" s="31">
        <v>-18287</v>
      </c>
    </row>
    <row r="21" spans="1:4" ht="15">
      <c r="A21" s="30" t="s">
        <v>33</v>
      </c>
      <c r="B21" s="30" t="s">
        <v>34</v>
      </c>
      <c r="C21" s="31"/>
      <c r="D21" s="31"/>
    </row>
    <row r="22" spans="1:4" ht="15">
      <c r="A22" s="30" t="s">
        <v>13</v>
      </c>
      <c r="B22" s="30" t="s">
        <v>35</v>
      </c>
      <c r="C22" s="32">
        <v>-5523</v>
      </c>
      <c r="D22" s="32">
        <v>-10265</v>
      </c>
    </row>
    <row r="23" spans="1:4" ht="20.25" customHeight="1">
      <c r="A23" s="30" t="s">
        <v>36</v>
      </c>
      <c r="B23" s="30" t="s">
        <v>37</v>
      </c>
      <c r="C23" s="31">
        <v>-4763</v>
      </c>
      <c r="D23" s="31">
        <v>-8710</v>
      </c>
    </row>
    <row r="24" spans="1:4" ht="15">
      <c r="A24" s="30" t="s">
        <v>38</v>
      </c>
      <c r="B24" s="30" t="s">
        <v>39</v>
      </c>
      <c r="C24" s="31">
        <v>-666</v>
      </c>
      <c r="D24" s="31">
        <v>-1311</v>
      </c>
    </row>
    <row r="25" spans="1:4" ht="15">
      <c r="A25" s="30" t="s">
        <v>40</v>
      </c>
      <c r="B25" s="30" t="s">
        <v>41</v>
      </c>
      <c r="C25" s="31">
        <v>0</v>
      </c>
      <c r="D25" s="31">
        <v>-77</v>
      </c>
    </row>
    <row r="26" spans="1:4" ht="15">
      <c r="A26" s="30" t="s">
        <v>42</v>
      </c>
      <c r="B26" s="30" t="s">
        <v>43</v>
      </c>
      <c r="C26" s="31">
        <v>-94</v>
      </c>
      <c r="D26" s="31">
        <v>-167</v>
      </c>
    </row>
    <row r="27" spans="1:4" ht="15">
      <c r="A27" s="30" t="s">
        <v>13</v>
      </c>
      <c r="B27" s="30" t="s">
        <v>44</v>
      </c>
      <c r="C27" s="32">
        <v>-1735</v>
      </c>
      <c r="D27" s="32">
        <v>-3070</v>
      </c>
    </row>
    <row r="28" spans="1:4" ht="15">
      <c r="A28" s="30" t="s">
        <v>45</v>
      </c>
      <c r="B28" s="30" t="s">
        <v>46</v>
      </c>
      <c r="C28" s="31">
        <v>-469</v>
      </c>
      <c r="D28" s="31">
        <v>-914</v>
      </c>
    </row>
    <row r="29" spans="1:4" ht="15">
      <c r="A29" s="30" t="s">
        <v>47</v>
      </c>
      <c r="B29" s="30" t="s">
        <v>48</v>
      </c>
      <c r="C29" s="31">
        <v>-1266</v>
      </c>
      <c r="D29" s="31">
        <v>-2156</v>
      </c>
    </row>
    <row r="30" spans="1:4" ht="15">
      <c r="A30" s="30" t="s">
        <v>49</v>
      </c>
      <c r="B30" s="30" t="s">
        <v>50</v>
      </c>
      <c r="C30" s="31"/>
      <c r="D30" s="31">
        <v>0</v>
      </c>
    </row>
    <row r="31" spans="1:4" ht="15">
      <c r="A31" s="30" t="s">
        <v>13</v>
      </c>
      <c r="B31" s="30" t="s">
        <v>51</v>
      </c>
      <c r="C31" s="31">
        <v>4</v>
      </c>
      <c r="D31" s="31">
        <v>1266</v>
      </c>
    </row>
    <row r="32" spans="1:4" ht="15">
      <c r="A32" s="30" t="s">
        <v>52</v>
      </c>
      <c r="B32" s="30" t="s">
        <v>53</v>
      </c>
      <c r="C32" s="31"/>
      <c r="D32" s="31"/>
    </row>
    <row r="33" spans="1:4" ht="15">
      <c r="A33" s="30" t="s">
        <v>13</v>
      </c>
      <c r="B33" s="30" t="s">
        <v>54</v>
      </c>
      <c r="C33" s="32">
        <v>-1</v>
      </c>
      <c r="D33" s="32">
        <v>-29</v>
      </c>
    </row>
    <row r="34" spans="1:4" ht="15">
      <c r="A34" s="30" t="s">
        <v>13</v>
      </c>
      <c r="B34" s="30" t="s">
        <v>55</v>
      </c>
      <c r="C34" s="32">
        <v>0</v>
      </c>
      <c r="D34" s="32">
        <v>0</v>
      </c>
    </row>
    <row r="35" spans="1:4" ht="15">
      <c r="A35" s="30" t="s">
        <v>56</v>
      </c>
      <c r="B35" s="30" t="s">
        <v>57</v>
      </c>
      <c r="C35" s="31"/>
      <c r="D35" s="31"/>
    </row>
    <row r="36" spans="1:4" ht="15">
      <c r="A36" s="30" t="s">
        <v>58</v>
      </c>
      <c r="B36" s="30" t="s">
        <v>59</v>
      </c>
      <c r="C36" s="31"/>
      <c r="D36" s="31"/>
    </row>
    <row r="37" spans="1:4" ht="15">
      <c r="A37" s="30" t="s">
        <v>60</v>
      </c>
      <c r="B37" s="30" t="s">
        <v>61</v>
      </c>
      <c r="C37" s="31"/>
      <c r="D37" s="31"/>
    </row>
    <row r="38" spans="1:4" ht="15">
      <c r="A38" s="30" t="s">
        <v>13</v>
      </c>
      <c r="B38" s="30" t="s">
        <v>62</v>
      </c>
      <c r="C38" s="32">
        <v>-1</v>
      </c>
      <c r="D38" s="32">
        <v>-29</v>
      </c>
    </row>
    <row r="39" spans="1:4" ht="15">
      <c r="A39" s="30" t="s">
        <v>63</v>
      </c>
      <c r="B39" s="30" t="s">
        <v>57</v>
      </c>
      <c r="C39" s="31"/>
      <c r="D39" s="31"/>
    </row>
    <row r="40" spans="1:4" ht="15">
      <c r="A40" s="30" t="s">
        <v>64</v>
      </c>
      <c r="B40" s="30" t="s">
        <v>59</v>
      </c>
      <c r="C40" s="31">
        <v>-1</v>
      </c>
      <c r="D40" s="31">
        <v>-29</v>
      </c>
    </row>
    <row r="41" spans="1:4" ht="15">
      <c r="A41" s="30" t="s">
        <v>65</v>
      </c>
      <c r="B41" s="30" t="s">
        <v>61</v>
      </c>
      <c r="C41" s="31"/>
      <c r="D41" s="31"/>
    </row>
    <row r="42" spans="1:4" ht="15">
      <c r="A42" s="30" t="s">
        <v>66</v>
      </c>
      <c r="B42" s="30" t="s">
        <v>67</v>
      </c>
      <c r="C42" s="31"/>
      <c r="D42" s="31"/>
    </row>
    <row r="43" spans="1:4" ht="15">
      <c r="A43" s="30" t="s">
        <v>66</v>
      </c>
      <c r="B43" s="30" t="s">
        <v>68</v>
      </c>
      <c r="C43" s="32">
        <v>32</v>
      </c>
      <c r="D43" s="32">
        <v>167</v>
      </c>
    </row>
    <row r="44" spans="1:4" ht="15">
      <c r="A44" s="30" t="s">
        <v>69</v>
      </c>
      <c r="B44" s="30" t="s">
        <v>70</v>
      </c>
      <c r="C44" s="31">
        <v>-16</v>
      </c>
      <c r="D44" s="31">
        <v>-30</v>
      </c>
    </row>
    <row r="45" spans="1:4" ht="15">
      <c r="A45" s="30" t="s">
        <v>71</v>
      </c>
      <c r="B45" s="30" t="s">
        <v>72</v>
      </c>
      <c r="C45" s="31">
        <v>48</v>
      </c>
      <c r="D45" s="31">
        <v>197</v>
      </c>
    </row>
    <row r="46" spans="1:4" ht="15">
      <c r="A46" s="33" t="s">
        <v>13</v>
      </c>
      <c r="B46" s="33" t="s">
        <v>73</v>
      </c>
      <c r="C46" s="34">
        <v>-71538</v>
      </c>
      <c r="D46" s="34">
        <v>-138818</v>
      </c>
    </row>
    <row r="47" spans="1:4" ht="15">
      <c r="A47" s="30" t="s">
        <v>13</v>
      </c>
      <c r="B47" s="30" t="s">
        <v>74</v>
      </c>
      <c r="C47" s="32">
        <v>0</v>
      </c>
      <c r="D47" s="32">
        <v>1</v>
      </c>
    </row>
    <row r="48" spans="1:4" ht="15">
      <c r="A48" s="30" t="s">
        <v>75</v>
      </c>
      <c r="B48" s="30" t="s">
        <v>76</v>
      </c>
      <c r="C48" s="31"/>
      <c r="D48" s="31"/>
    </row>
    <row r="49" spans="1:4" ht="15">
      <c r="A49" s="30" t="s">
        <v>77</v>
      </c>
      <c r="B49" s="30" t="s">
        <v>78</v>
      </c>
      <c r="C49" s="31">
        <v>0</v>
      </c>
      <c r="D49" s="31">
        <v>1</v>
      </c>
    </row>
    <row r="50" spans="1:4" ht="15">
      <c r="A50" s="30" t="s">
        <v>13</v>
      </c>
      <c r="B50" s="30" t="s">
        <v>79</v>
      </c>
      <c r="C50" s="32">
        <v>-7</v>
      </c>
      <c r="D50" s="32">
        <v>-215</v>
      </c>
    </row>
    <row r="51" spans="1:4" ht="46.5">
      <c r="A51" s="30" t="s">
        <v>80</v>
      </c>
      <c r="B51" s="30" t="s">
        <v>81</v>
      </c>
      <c r="C51" s="31"/>
      <c r="D51" s="31"/>
    </row>
    <row r="52" spans="1:4" ht="57.75">
      <c r="A52" s="30" t="s">
        <v>82</v>
      </c>
      <c r="B52" s="30" t="s">
        <v>83</v>
      </c>
      <c r="C52" s="31">
        <v>-7</v>
      </c>
      <c r="D52" s="31">
        <v>-215</v>
      </c>
    </row>
    <row r="53" spans="1:4" ht="15">
      <c r="A53" s="30" t="s">
        <v>84</v>
      </c>
      <c r="B53" s="30" t="s">
        <v>85</v>
      </c>
      <c r="C53" s="31"/>
      <c r="D53" s="31"/>
    </row>
    <row r="54" spans="1:4" ht="15">
      <c r="A54" s="30" t="s">
        <v>86</v>
      </c>
      <c r="B54" s="30" t="s">
        <v>87</v>
      </c>
      <c r="C54" s="31"/>
      <c r="D54" s="31"/>
    </row>
    <row r="55" spans="1:4" ht="15">
      <c r="A55" s="30" t="s">
        <v>88</v>
      </c>
      <c r="B55" s="30" t="s">
        <v>89</v>
      </c>
      <c r="C55" s="31">
        <v>0</v>
      </c>
      <c r="D55" s="31">
        <v>0</v>
      </c>
    </row>
    <row r="56" spans="1:4" ht="24">
      <c r="A56" s="30" t="s">
        <v>90</v>
      </c>
      <c r="B56" s="30" t="s">
        <v>91</v>
      </c>
      <c r="C56" s="31">
        <v>0</v>
      </c>
      <c r="D56" s="31">
        <v>0</v>
      </c>
    </row>
    <row r="57" spans="1:4" ht="15">
      <c r="A57" s="30" t="s">
        <v>13</v>
      </c>
      <c r="B57" s="30" t="s">
        <v>92</v>
      </c>
      <c r="C57" s="31"/>
      <c r="D57" s="31"/>
    </row>
    <row r="58" spans="1:4" ht="15">
      <c r="A58" s="33" t="s">
        <v>13</v>
      </c>
      <c r="B58" s="33" t="s">
        <v>93</v>
      </c>
      <c r="C58" s="34">
        <v>-7</v>
      </c>
      <c r="D58" s="34">
        <v>-214</v>
      </c>
    </row>
    <row r="59" spans="1:4" ht="15">
      <c r="A59" s="33" t="s">
        <v>13</v>
      </c>
      <c r="B59" s="33" t="s">
        <v>94</v>
      </c>
      <c r="C59" s="34">
        <v>-71545</v>
      </c>
      <c r="D59" s="34">
        <v>-139032</v>
      </c>
    </row>
    <row r="60" spans="1:4" ht="15">
      <c r="A60" s="30" t="s">
        <v>95</v>
      </c>
      <c r="B60" s="30" t="s">
        <v>96</v>
      </c>
      <c r="C60" s="31"/>
      <c r="D60" s="31"/>
    </row>
    <row r="61" spans="1:4" ht="24">
      <c r="A61" s="33" t="s">
        <v>13</v>
      </c>
      <c r="B61" s="33" t="s">
        <v>97</v>
      </c>
      <c r="C61" s="34">
        <v>-71545</v>
      </c>
      <c r="D61" s="34">
        <v>-139032</v>
      </c>
    </row>
    <row r="62" spans="1:4" ht="15">
      <c r="A62" s="27" t="s">
        <v>1</v>
      </c>
      <c r="B62" s="28" t="s">
        <v>98</v>
      </c>
      <c r="C62" s="29"/>
      <c r="D62" s="29"/>
    </row>
    <row r="63" spans="1:4" ht="15">
      <c r="A63" s="30" t="s">
        <v>13</v>
      </c>
      <c r="B63" s="30" t="s">
        <v>99</v>
      </c>
      <c r="C63" s="31"/>
      <c r="D63" s="31"/>
    </row>
    <row r="64" spans="1:4" ht="15">
      <c r="A64" s="30" t="s">
        <v>13</v>
      </c>
      <c r="B64" s="30" t="s">
        <v>100</v>
      </c>
      <c r="C64" s="34">
        <v>-71545</v>
      </c>
      <c r="D64" s="34">
        <v>-139032</v>
      </c>
    </row>
    <row r="65" spans="1:4" ht="15">
      <c r="A65" s="42"/>
      <c r="B65" s="42"/>
      <c r="C65" s="42"/>
      <c r="D65" s="42"/>
    </row>
    <row r="66" spans="1:4" ht="15">
      <c r="A66" s="43"/>
      <c r="B66" s="42"/>
      <c r="C66" s="42"/>
      <c r="D66" s="42"/>
    </row>
    <row r="67" spans="1:4" ht="15">
      <c r="A67" s="42"/>
      <c r="B67" s="42"/>
      <c r="C67" s="42"/>
      <c r="D67" s="42"/>
    </row>
    <row r="68" spans="1:4" ht="15">
      <c r="A68" s="42"/>
      <c r="B68" s="42"/>
      <c r="C68" s="42"/>
      <c r="D68" s="42"/>
    </row>
    <row r="69" spans="1:4" ht="15">
      <c r="A69" s="42"/>
      <c r="B69" s="42"/>
      <c r="C69" s="42"/>
      <c r="D69" s="42"/>
    </row>
    <row r="70" spans="1:4" ht="15">
      <c r="A70" s="42"/>
      <c r="B70" s="42"/>
      <c r="C70" s="42"/>
      <c r="D70" s="42"/>
    </row>
    <row r="71" spans="1:4" ht="15">
      <c r="A71" s="42"/>
      <c r="B71" s="42"/>
      <c r="C71" s="42"/>
      <c r="D71" s="42"/>
    </row>
    <row r="72" spans="1:4" ht="15">
      <c r="A72" s="42"/>
      <c r="B72" s="42"/>
      <c r="C72" s="42"/>
      <c r="D72" s="42"/>
    </row>
    <row r="73" spans="1:4" ht="15">
      <c r="A73" s="42"/>
      <c r="B73" s="42"/>
      <c r="C73" s="42"/>
      <c r="D73" s="42"/>
    </row>
    <row r="74" spans="1:4" ht="15">
      <c r="A74" s="42"/>
      <c r="B74" s="42"/>
      <c r="C74" s="42"/>
      <c r="D74" s="42"/>
    </row>
    <row r="75" spans="1:4" ht="15">
      <c r="A75" s="42"/>
      <c r="B75" s="42"/>
      <c r="C75" s="42"/>
      <c r="D75" s="42"/>
    </row>
    <row r="76" spans="1:4" ht="15">
      <c r="A76" s="42"/>
      <c r="B76" s="42"/>
      <c r="C76" s="42"/>
      <c r="D76" s="42"/>
    </row>
    <row r="77" spans="1:4" ht="15">
      <c r="A77" s="42"/>
      <c r="B77" s="42"/>
      <c r="C77" s="42"/>
      <c r="D77" s="42"/>
    </row>
    <row r="78" spans="1:4" ht="15">
      <c r="A78" s="42"/>
      <c r="B78" s="42"/>
      <c r="C78" s="42"/>
      <c r="D78" s="42"/>
    </row>
    <row r="79" spans="1:4" ht="15">
      <c r="A79" s="42"/>
      <c r="B79" s="42"/>
      <c r="C79" s="42"/>
      <c r="D79" s="42"/>
    </row>
    <row r="80" spans="1:4" ht="15">
      <c r="A80" s="42"/>
      <c r="B80" s="42"/>
      <c r="C80" s="42"/>
      <c r="D80" s="42"/>
    </row>
    <row r="81" spans="1:4" ht="15">
      <c r="A81" s="42"/>
      <c r="B81" s="42"/>
      <c r="C81" s="42"/>
      <c r="D81" s="42"/>
    </row>
    <row r="82" spans="1:4" ht="15">
      <c r="A82" s="42"/>
      <c r="B82" s="42"/>
      <c r="C82" s="42"/>
      <c r="D82" s="42"/>
    </row>
    <row r="83" spans="1:4" ht="15">
      <c r="A83" s="42"/>
      <c r="B83" s="42"/>
      <c r="C83" s="42"/>
      <c r="D83" s="42"/>
    </row>
    <row r="84" spans="1:4" ht="15">
      <c r="A84" s="42"/>
      <c r="B84" s="42"/>
      <c r="C84" s="42"/>
      <c r="D84" s="42"/>
    </row>
    <row r="85" spans="1:4" ht="15">
      <c r="A85" s="42"/>
      <c r="B85" s="42"/>
      <c r="C85" s="42"/>
      <c r="D85" s="42"/>
    </row>
    <row r="86" spans="1:4" ht="15">
      <c r="A86" s="42"/>
      <c r="B86" s="42"/>
      <c r="C86" s="42"/>
      <c r="D86" s="42"/>
    </row>
    <row r="87" spans="1:4" ht="15">
      <c r="A87" s="42"/>
      <c r="B87" s="42"/>
      <c r="C87" s="42"/>
      <c r="D87" s="42"/>
    </row>
    <row r="88" spans="1:4" ht="15">
      <c r="A88" s="42"/>
      <c r="B88" s="42"/>
      <c r="C88" s="42"/>
      <c r="D88" s="42"/>
    </row>
    <row r="89" spans="1:4" ht="15">
      <c r="A89" s="42"/>
      <c r="B89" s="42"/>
      <c r="C89" s="42"/>
      <c r="D89" s="42"/>
    </row>
    <row r="90" spans="1:4" ht="15">
      <c r="A90" s="42"/>
      <c r="B90" s="42"/>
      <c r="C90" s="42"/>
      <c r="D90" s="42"/>
    </row>
    <row r="91" spans="1:4" ht="15">
      <c r="A91" s="42"/>
      <c r="B91" s="42"/>
      <c r="C91" s="42"/>
      <c r="D91" s="42"/>
    </row>
    <row r="92" spans="1:4" ht="15">
      <c r="A92" s="42"/>
      <c r="B92" s="42"/>
      <c r="C92" s="42"/>
      <c r="D92" s="42"/>
    </row>
    <row r="93" spans="1:4" ht="15">
      <c r="A93" s="42"/>
      <c r="B93" s="42"/>
      <c r="C93" s="42"/>
      <c r="D93" s="42"/>
    </row>
    <row r="94" spans="1:4" ht="15">
      <c r="A94" s="42"/>
      <c r="B94" s="42"/>
      <c r="C94" s="42"/>
      <c r="D94" s="42"/>
    </row>
    <row r="95" spans="1:4" ht="15">
      <c r="A95" s="42"/>
      <c r="B95" s="42"/>
      <c r="C95" s="42"/>
      <c r="D95" s="42"/>
    </row>
    <row r="96" spans="1:4" ht="15">
      <c r="A96" s="42"/>
      <c r="B96" s="42"/>
      <c r="C96" s="42"/>
      <c r="D96" s="42"/>
    </row>
    <row r="97" spans="1:4" ht="15">
      <c r="A97" s="42"/>
      <c r="B97" s="42"/>
      <c r="C97" s="42"/>
      <c r="D97" s="42"/>
    </row>
    <row r="98" spans="1:4" ht="15">
      <c r="A98" s="42"/>
      <c r="B98" s="42"/>
      <c r="C98" s="42"/>
      <c r="D98" s="42"/>
    </row>
    <row r="99" spans="1:4" ht="15">
      <c r="A99" s="42"/>
      <c r="B99" s="42"/>
      <c r="C99" s="42"/>
      <c r="D99" s="42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9"/>
  <sheetViews>
    <sheetView zoomScalePageLayoutView="0" workbookViewId="0" topLeftCell="A52">
      <selection activeCell="A1" sqref="A1:D64"/>
    </sheetView>
  </sheetViews>
  <sheetFormatPr defaultColWidth="9.140625" defaultRowHeight="15"/>
  <cols>
    <col min="1" max="1" width="28.8515625" style="41" customWidth="1"/>
    <col min="2" max="2" width="86.57421875" style="41" customWidth="1"/>
    <col min="3" max="4" width="15.421875" style="41" customWidth="1"/>
    <col min="5" max="16384" width="9.140625" style="41" customWidth="1"/>
  </cols>
  <sheetData>
    <row r="1" spans="1:4" s="40" customFormat="1" ht="39.75" customHeight="1" thickBot="1">
      <c r="A1" s="73" t="s">
        <v>118</v>
      </c>
      <c r="B1" s="65"/>
      <c r="C1" s="65"/>
      <c r="D1" s="66"/>
    </row>
    <row r="2" spans="1:4" s="40" customFormat="1" ht="19.5" customHeight="1" thickBot="1">
      <c r="A2" s="74"/>
      <c r="B2" s="68"/>
      <c r="C2" s="68"/>
      <c r="D2" s="69"/>
    </row>
    <row r="3" spans="1:4" s="40" customFormat="1" ht="19.5" customHeight="1" thickBot="1">
      <c r="A3" s="75"/>
      <c r="B3" s="71"/>
      <c r="C3" s="71"/>
      <c r="D3" s="71"/>
    </row>
    <row r="4" spans="1:4" ht="19.5" customHeight="1" thickBot="1">
      <c r="A4" s="76" t="s">
        <v>2</v>
      </c>
      <c r="B4" s="76"/>
      <c r="C4" s="76"/>
      <c r="D4" s="76"/>
    </row>
    <row r="5" spans="1:4" ht="15.75" thickBot="1">
      <c r="A5" s="26" t="s">
        <v>1</v>
      </c>
      <c r="B5" s="26" t="s">
        <v>119</v>
      </c>
      <c r="C5" s="26" t="s">
        <v>3</v>
      </c>
      <c r="D5" s="26" t="s">
        <v>4</v>
      </c>
    </row>
    <row r="6" spans="1:4" ht="15">
      <c r="A6" s="27"/>
      <c r="B6" s="28" t="s">
        <v>6</v>
      </c>
      <c r="C6" s="29" t="s">
        <v>1</v>
      </c>
      <c r="D6" s="29" t="s">
        <v>1</v>
      </c>
    </row>
    <row r="7" spans="1:4" ht="24">
      <c r="A7" s="30" t="s">
        <v>7</v>
      </c>
      <c r="B7" s="30" t="s">
        <v>8</v>
      </c>
      <c r="C7" s="31">
        <v>171</v>
      </c>
      <c r="D7" s="31">
        <v>271</v>
      </c>
    </row>
    <row r="8" spans="1:4" ht="15">
      <c r="A8" s="30" t="s">
        <v>9</v>
      </c>
      <c r="B8" s="30" t="s">
        <v>10</v>
      </c>
      <c r="C8" s="31">
        <v>0</v>
      </c>
      <c r="D8" s="31">
        <v>0</v>
      </c>
    </row>
    <row r="9" spans="1:4" ht="15">
      <c r="A9" s="30" t="s">
        <v>11</v>
      </c>
      <c r="B9" s="30" t="s">
        <v>12</v>
      </c>
      <c r="C9" s="31">
        <v>0</v>
      </c>
      <c r="D9" s="31">
        <v>0</v>
      </c>
    </row>
    <row r="10" spans="1:4" ht="15">
      <c r="A10" s="30"/>
      <c r="B10" s="30" t="s">
        <v>14</v>
      </c>
      <c r="C10" s="32">
        <f>+C11+C12+C13+C14</f>
        <v>0</v>
      </c>
      <c r="D10" s="32">
        <f>+D11+D12+D13+D14</f>
        <v>0</v>
      </c>
    </row>
    <row r="11" spans="1:4" ht="15">
      <c r="A11" s="30" t="s">
        <v>15</v>
      </c>
      <c r="B11" s="30" t="s">
        <v>120</v>
      </c>
      <c r="C11" s="31">
        <v>0</v>
      </c>
      <c r="D11" s="31">
        <v>0</v>
      </c>
    </row>
    <row r="12" spans="1:4" ht="35.25">
      <c r="A12" s="30" t="s">
        <v>17</v>
      </c>
      <c r="B12" s="30" t="s">
        <v>121</v>
      </c>
      <c r="C12" s="31">
        <v>0</v>
      </c>
      <c r="D12" s="31">
        <v>0</v>
      </c>
    </row>
    <row r="13" spans="1:4" ht="15">
      <c r="A13" s="30" t="s">
        <v>19</v>
      </c>
      <c r="B13" s="30" t="s">
        <v>122</v>
      </c>
      <c r="C13" s="31">
        <v>0</v>
      </c>
      <c r="D13" s="31">
        <v>0</v>
      </c>
    </row>
    <row r="14" spans="1:4" ht="24">
      <c r="A14" s="30" t="s">
        <v>21</v>
      </c>
      <c r="B14" s="30" t="s">
        <v>123</v>
      </c>
      <c r="C14" s="31">
        <v>0</v>
      </c>
      <c r="D14" s="31">
        <v>0</v>
      </c>
    </row>
    <row r="15" spans="1:4" ht="15">
      <c r="A15" s="30"/>
      <c r="B15" s="30" t="s">
        <v>23</v>
      </c>
      <c r="C15" s="32">
        <f>+C16+C17</f>
        <v>0</v>
      </c>
      <c r="D15" s="32">
        <f>+D16+D17</f>
        <v>0</v>
      </c>
    </row>
    <row r="16" spans="1:4" ht="15">
      <c r="A16" s="30" t="s">
        <v>24</v>
      </c>
      <c r="B16" s="30" t="s">
        <v>124</v>
      </c>
      <c r="C16" s="31">
        <v>0</v>
      </c>
      <c r="D16" s="31">
        <v>0</v>
      </c>
    </row>
    <row r="17" spans="1:4" ht="15">
      <c r="A17" s="30" t="s">
        <v>26</v>
      </c>
      <c r="B17" s="30" t="s">
        <v>125</v>
      </c>
      <c r="C17" s="31">
        <v>0</v>
      </c>
      <c r="D17" s="31">
        <v>0</v>
      </c>
    </row>
    <row r="18" spans="1:4" ht="15">
      <c r="A18" s="30"/>
      <c r="B18" s="30" t="s">
        <v>28</v>
      </c>
      <c r="C18" s="32">
        <f>+C19+C20+C21</f>
        <v>-104</v>
      </c>
      <c r="D18" s="32">
        <f>+D19+D20+D21</f>
        <v>-208</v>
      </c>
    </row>
    <row r="19" spans="1:4" ht="15">
      <c r="A19" s="30" t="s">
        <v>29</v>
      </c>
      <c r="B19" s="30" t="s">
        <v>126</v>
      </c>
      <c r="C19" s="31">
        <v>-84</v>
      </c>
      <c r="D19" s="31">
        <v>-170</v>
      </c>
    </row>
    <row r="20" spans="1:4" ht="15">
      <c r="A20" s="30" t="s">
        <v>31</v>
      </c>
      <c r="B20" s="30" t="s">
        <v>127</v>
      </c>
      <c r="C20" s="31">
        <v>-20</v>
      </c>
      <c r="D20" s="31">
        <v>-38</v>
      </c>
    </row>
    <row r="21" spans="1:4" ht="15">
      <c r="A21" s="30" t="s">
        <v>33</v>
      </c>
      <c r="B21" s="30" t="s">
        <v>128</v>
      </c>
      <c r="C21" s="31">
        <v>0</v>
      </c>
      <c r="D21" s="31">
        <v>0</v>
      </c>
    </row>
    <row r="22" spans="1:4" ht="15">
      <c r="A22" s="30"/>
      <c r="B22" s="30" t="s">
        <v>35</v>
      </c>
      <c r="C22" s="32">
        <f>+C23+C24+C25+C26</f>
        <v>-260</v>
      </c>
      <c r="D22" s="32">
        <f>+D23+D24+D25+D26</f>
        <v>-617</v>
      </c>
    </row>
    <row r="23" spans="1:4" ht="35.25">
      <c r="A23" s="30" t="s">
        <v>36</v>
      </c>
      <c r="B23" s="30" t="s">
        <v>129</v>
      </c>
      <c r="C23" s="31">
        <v>-251</v>
      </c>
      <c r="D23" s="31">
        <v>-598</v>
      </c>
    </row>
    <row r="24" spans="1:4" ht="15">
      <c r="A24" s="30" t="s">
        <v>38</v>
      </c>
      <c r="B24" s="30" t="s">
        <v>130</v>
      </c>
      <c r="C24" s="31">
        <v>-9</v>
      </c>
      <c r="D24" s="31">
        <v>-13</v>
      </c>
    </row>
    <row r="25" spans="1:4" ht="15">
      <c r="A25" s="30" t="s">
        <v>40</v>
      </c>
      <c r="B25" s="30" t="s">
        <v>131</v>
      </c>
      <c r="C25" s="31">
        <v>0</v>
      </c>
      <c r="D25" s="31">
        <v>-6</v>
      </c>
    </row>
    <row r="26" spans="1:4" ht="15">
      <c r="A26" s="30" t="s">
        <v>42</v>
      </c>
      <c r="B26" s="30" t="s">
        <v>132</v>
      </c>
      <c r="C26" s="31">
        <v>0</v>
      </c>
      <c r="D26" s="31">
        <v>0</v>
      </c>
    </row>
    <row r="27" spans="1:4" ht="15">
      <c r="A27" s="30"/>
      <c r="B27" s="30" t="s">
        <v>44</v>
      </c>
      <c r="C27" s="32">
        <f>+C28+C29+C30</f>
        <v>-2</v>
      </c>
      <c r="D27" s="32">
        <f>+D28+D29+D30</f>
        <v>-5</v>
      </c>
    </row>
    <row r="28" spans="1:4" ht="15">
      <c r="A28" s="30" t="s">
        <v>45</v>
      </c>
      <c r="B28" s="30" t="s">
        <v>133</v>
      </c>
      <c r="C28" s="31">
        <v>-1</v>
      </c>
      <c r="D28" s="31">
        <v>-4</v>
      </c>
    </row>
    <row r="29" spans="1:4" ht="15">
      <c r="A29" s="30" t="s">
        <v>47</v>
      </c>
      <c r="B29" s="30" t="s">
        <v>134</v>
      </c>
      <c r="C29" s="31">
        <v>-1</v>
      </c>
      <c r="D29" s="31">
        <v>-1</v>
      </c>
    </row>
    <row r="30" spans="1:4" ht="15">
      <c r="A30" s="30" t="s">
        <v>49</v>
      </c>
      <c r="B30" s="30" t="s">
        <v>135</v>
      </c>
      <c r="C30" s="31">
        <v>0</v>
      </c>
      <c r="D30" s="31">
        <v>0</v>
      </c>
    </row>
    <row r="31" spans="1:4" ht="15">
      <c r="A31" s="30"/>
      <c r="B31" s="30" t="s">
        <v>51</v>
      </c>
      <c r="C31" s="31">
        <v>0</v>
      </c>
      <c r="D31" s="31">
        <v>0</v>
      </c>
    </row>
    <row r="32" spans="1:4" ht="15">
      <c r="A32" s="30" t="s">
        <v>52</v>
      </c>
      <c r="B32" s="30" t="s">
        <v>53</v>
      </c>
      <c r="C32" s="31">
        <v>0</v>
      </c>
      <c r="D32" s="31">
        <v>0</v>
      </c>
    </row>
    <row r="33" spans="1:4" ht="15">
      <c r="A33" s="30"/>
      <c r="B33" s="30" t="s">
        <v>54</v>
      </c>
      <c r="C33" s="32">
        <f>+C34+C38</f>
        <v>0</v>
      </c>
      <c r="D33" s="32">
        <f>+D34+D38</f>
        <v>0</v>
      </c>
    </row>
    <row r="34" spans="1:4" ht="15">
      <c r="A34" s="30"/>
      <c r="B34" s="30" t="s">
        <v>136</v>
      </c>
      <c r="C34" s="32">
        <f>+C35+C36+C37</f>
        <v>0</v>
      </c>
      <c r="D34" s="32">
        <f>+D35+D36+D37</f>
        <v>0</v>
      </c>
    </row>
    <row r="35" spans="1:4" ht="15">
      <c r="A35" s="30" t="s">
        <v>56</v>
      </c>
      <c r="B35" s="30" t="s">
        <v>137</v>
      </c>
      <c r="C35" s="31">
        <v>0</v>
      </c>
      <c r="D35" s="31">
        <v>0</v>
      </c>
    </row>
    <row r="36" spans="1:4" ht="15">
      <c r="A36" s="30" t="s">
        <v>58</v>
      </c>
      <c r="B36" s="30" t="s">
        <v>138</v>
      </c>
      <c r="C36" s="31">
        <v>0</v>
      </c>
      <c r="D36" s="31">
        <v>0</v>
      </c>
    </row>
    <row r="37" spans="1:4" ht="15">
      <c r="A37" s="30" t="s">
        <v>60</v>
      </c>
      <c r="B37" s="30" t="s">
        <v>139</v>
      </c>
      <c r="C37" s="31">
        <v>0</v>
      </c>
      <c r="D37" s="31">
        <v>0</v>
      </c>
    </row>
    <row r="38" spans="1:4" ht="15">
      <c r="A38" s="30"/>
      <c r="B38" s="30" t="s">
        <v>140</v>
      </c>
      <c r="C38" s="32">
        <f>+C39+C40+C41</f>
        <v>0</v>
      </c>
      <c r="D38" s="32">
        <f>+D39+D40+D41</f>
        <v>0</v>
      </c>
    </row>
    <row r="39" spans="1:4" ht="15">
      <c r="A39" s="30" t="s">
        <v>63</v>
      </c>
      <c r="B39" s="30" t="s">
        <v>137</v>
      </c>
      <c r="C39" s="31">
        <v>0</v>
      </c>
      <c r="D39" s="31">
        <v>0</v>
      </c>
    </row>
    <row r="40" spans="1:4" ht="15">
      <c r="A40" s="30" t="s">
        <v>64</v>
      </c>
      <c r="B40" s="30" t="s">
        <v>138</v>
      </c>
      <c r="C40" s="31">
        <v>0</v>
      </c>
      <c r="D40" s="31">
        <v>0</v>
      </c>
    </row>
    <row r="41" spans="1:4" ht="15">
      <c r="A41" s="30" t="s">
        <v>65</v>
      </c>
      <c r="B41" s="30" t="s">
        <v>139</v>
      </c>
      <c r="C41" s="31">
        <v>0</v>
      </c>
      <c r="D41" s="31">
        <v>0</v>
      </c>
    </row>
    <row r="42" spans="1:4" ht="15">
      <c r="A42" s="30" t="s">
        <v>141</v>
      </c>
      <c r="B42" s="30" t="s">
        <v>67</v>
      </c>
      <c r="C42" s="31">
        <v>0</v>
      </c>
      <c r="D42" s="31">
        <v>0</v>
      </c>
    </row>
    <row r="43" spans="1:4" ht="15">
      <c r="A43" s="30" t="s">
        <v>141</v>
      </c>
      <c r="B43" s="30" t="s">
        <v>68</v>
      </c>
      <c r="C43" s="32">
        <f>+C44+C45</f>
        <v>-4</v>
      </c>
      <c r="D43" s="32">
        <f>+D44+D45</f>
        <v>-15</v>
      </c>
    </row>
    <row r="44" spans="1:4" ht="15">
      <c r="A44" s="30" t="s">
        <v>69</v>
      </c>
      <c r="B44" s="30" t="s">
        <v>142</v>
      </c>
      <c r="C44" s="31">
        <v>-4</v>
      </c>
      <c r="D44" s="31">
        <v>-15</v>
      </c>
    </row>
    <row r="45" spans="1:4" ht="15">
      <c r="A45" s="30" t="s">
        <v>71</v>
      </c>
      <c r="B45" s="30" t="s">
        <v>143</v>
      </c>
      <c r="C45" s="31">
        <v>0</v>
      </c>
      <c r="D45" s="31">
        <v>0</v>
      </c>
    </row>
    <row r="46" spans="1:4" ht="15">
      <c r="A46" s="33"/>
      <c r="B46" s="33" t="s">
        <v>73</v>
      </c>
      <c r="C46" s="34">
        <f>+C7+C8+C9+C10+C15+C18+C22+C27+C31+C32+C33+C42+C43</f>
        <v>-199</v>
      </c>
      <c r="D46" s="34">
        <f>+D7+D8+D9+D10+D15+D18+D22+D27+D31+D32+D33+D42+D43</f>
        <v>-574</v>
      </c>
    </row>
    <row r="47" spans="1:4" ht="15">
      <c r="A47" s="30"/>
      <c r="B47" s="30" t="s">
        <v>74</v>
      </c>
      <c r="C47" s="32">
        <f>+C48+C49</f>
        <v>1</v>
      </c>
      <c r="D47" s="32">
        <f>+D48+D49</f>
        <v>6</v>
      </c>
    </row>
    <row r="48" spans="1:4" ht="15">
      <c r="A48" s="30" t="s">
        <v>75</v>
      </c>
      <c r="B48" s="30" t="s">
        <v>144</v>
      </c>
      <c r="C48" s="31">
        <v>0</v>
      </c>
      <c r="D48" s="31">
        <v>0</v>
      </c>
    </row>
    <row r="49" spans="1:4" ht="15">
      <c r="A49" s="30" t="s">
        <v>77</v>
      </c>
      <c r="B49" s="30" t="s">
        <v>145</v>
      </c>
      <c r="C49" s="31">
        <v>1</v>
      </c>
      <c r="D49" s="31">
        <v>6</v>
      </c>
    </row>
    <row r="50" spans="1:4" ht="15">
      <c r="A50" s="30"/>
      <c r="B50" s="30" t="s">
        <v>79</v>
      </c>
      <c r="C50" s="32">
        <f>+C51+C52+C53</f>
        <v>-2</v>
      </c>
      <c r="D50" s="32">
        <f>+D51+D52+D53</f>
        <v>-5</v>
      </c>
    </row>
    <row r="51" spans="1:4" ht="46.5">
      <c r="A51" s="30" t="s">
        <v>80</v>
      </c>
      <c r="B51" s="30" t="s">
        <v>146</v>
      </c>
      <c r="C51" s="31">
        <v>0</v>
      </c>
      <c r="D51" s="31">
        <v>0</v>
      </c>
    </row>
    <row r="52" spans="1:4" ht="57.75">
      <c r="A52" s="30" t="s">
        <v>82</v>
      </c>
      <c r="B52" s="30" t="s">
        <v>147</v>
      </c>
      <c r="C52" s="31">
        <v>-2</v>
      </c>
      <c r="D52" s="31">
        <v>-5</v>
      </c>
    </row>
    <row r="53" spans="1:4" ht="15">
      <c r="A53" s="30" t="s">
        <v>84</v>
      </c>
      <c r="B53" s="30" t="s">
        <v>148</v>
      </c>
      <c r="C53" s="31">
        <v>0</v>
      </c>
      <c r="D53" s="31">
        <v>0</v>
      </c>
    </row>
    <row r="54" spans="1:4" ht="15">
      <c r="A54" s="30" t="s">
        <v>86</v>
      </c>
      <c r="B54" s="30" t="s">
        <v>87</v>
      </c>
      <c r="C54" s="31">
        <v>0</v>
      </c>
      <c r="D54" s="31">
        <v>0</v>
      </c>
    </row>
    <row r="55" spans="1:4" ht="15">
      <c r="A55" s="30" t="s">
        <v>88</v>
      </c>
      <c r="B55" s="30" t="s">
        <v>89</v>
      </c>
      <c r="C55" s="31">
        <v>0</v>
      </c>
      <c r="D55" s="31">
        <v>0</v>
      </c>
    </row>
    <row r="56" spans="1:4" ht="24">
      <c r="A56" s="30" t="s">
        <v>90</v>
      </c>
      <c r="B56" s="30" t="s">
        <v>91</v>
      </c>
      <c r="C56" s="31">
        <v>0</v>
      </c>
      <c r="D56" s="31">
        <v>0</v>
      </c>
    </row>
    <row r="57" spans="1:4" ht="15">
      <c r="A57" s="30"/>
      <c r="B57" s="30" t="s">
        <v>92</v>
      </c>
      <c r="C57" s="31">
        <v>0</v>
      </c>
      <c r="D57" s="31">
        <v>0</v>
      </c>
    </row>
    <row r="58" spans="1:4" ht="15">
      <c r="A58" s="33"/>
      <c r="B58" s="33" t="s">
        <v>93</v>
      </c>
      <c r="C58" s="34">
        <f>+C47+C50+C54+C55+C56+C57</f>
        <v>-1</v>
      </c>
      <c r="D58" s="34">
        <f>+D47+D50+D54+D55+D56+D57</f>
        <v>1</v>
      </c>
    </row>
    <row r="59" spans="1:4" ht="15">
      <c r="A59" s="33"/>
      <c r="B59" s="33" t="s">
        <v>94</v>
      </c>
      <c r="C59" s="34">
        <f>+C46+C58</f>
        <v>-200</v>
      </c>
      <c r="D59" s="34">
        <f>+D46+D58</f>
        <v>-573</v>
      </c>
    </row>
    <row r="60" spans="1:4" ht="15">
      <c r="A60" s="30" t="s">
        <v>95</v>
      </c>
      <c r="B60" s="30" t="s">
        <v>96</v>
      </c>
      <c r="C60" s="31">
        <v>0</v>
      </c>
      <c r="D60" s="31">
        <v>0</v>
      </c>
    </row>
    <row r="61" spans="1:4" ht="24">
      <c r="A61" s="33"/>
      <c r="B61" s="33" t="s">
        <v>97</v>
      </c>
      <c r="C61" s="34">
        <f>+C59+C60</f>
        <v>-200</v>
      </c>
      <c r="D61" s="34">
        <f>+D59+D60</f>
        <v>-573</v>
      </c>
    </row>
    <row r="62" spans="1:4" ht="15">
      <c r="A62" s="27"/>
      <c r="B62" s="28" t="s">
        <v>98</v>
      </c>
      <c r="C62" s="29" t="s">
        <v>1</v>
      </c>
      <c r="D62" s="29" t="s">
        <v>1</v>
      </c>
    </row>
    <row r="63" spans="1:4" ht="15">
      <c r="A63" s="30"/>
      <c r="B63" s="30" t="s">
        <v>99</v>
      </c>
      <c r="C63" s="31">
        <v>0</v>
      </c>
      <c r="D63" s="31">
        <v>0</v>
      </c>
    </row>
    <row r="64" spans="1:4" ht="15">
      <c r="A64" s="30"/>
      <c r="B64" s="30" t="s">
        <v>100</v>
      </c>
      <c r="C64" s="34">
        <f>+C61+C63</f>
        <v>-200</v>
      </c>
      <c r="D64" s="34">
        <f>+D61+D63</f>
        <v>-573</v>
      </c>
    </row>
    <row r="65" spans="1:4" ht="15">
      <c r="A65" s="42"/>
      <c r="B65" s="42"/>
      <c r="C65" s="42"/>
      <c r="D65" s="42"/>
    </row>
    <row r="66" spans="1:4" ht="15">
      <c r="A66" s="43"/>
      <c r="B66" s="42"/>
      <c r="C66" s="42"/>
      <c r="D66" s="42"/>
    </row>
    <row r="67" spans="1:4" ht="15">
      <c r="A67" s="42"/>
      <c r="B67" s="42"/>
      <c r="C67" s="42"/>
      <c r="D67" s="42"/>
    </row>
    <row r="68" spans="1:4" ht="15">
      <c r="A68" s="42"/>
      <c r="B68" s="42"/>
      <c r="C68" s="42"/>
      <c r="D68" s="42"/>
    </row>
    <row r="69" spans="1:4" ht="15">
      <c r="A69" s="42"/>
      <c r="B69" s="42"/>
      <c r="C69" s="42"/>
      <c r="D69" s="42"/>
    </row>
    <row r="70" spans="1:4" ht="15">
      <c r="A70" s="42"/>
      <c r="B70" s="42"/>
      <c r="C70" s="42"/>
      <c r="D70" s="42"/>
    </row>
    <row r="71" spans="1:4" ht="15">
      <c r="A71" s="42"/>
      <c r="B71" s="42"/>
      <c r="C71" s="42"/>
      <c r="D71" s="42"/>
    </row>
    <row r="72" spans="1:4" ht="15">
      <c r="A72" s="42"/>
      <c r="B72" s="42"/>
      <c r="C72" s="42"/>
      <c r="D72" s="42"/>
    </row>
    <row r="73" spans="1:4" ht="15">
      <c r="A73" s="42"/>
      <c r="B73" s="42"/>
      <c r="C73" s="42"/>
      <c r="D73" s="42"/>
    </row>
    <row r="74" spans="1:4" ht="15">
      <c r="A74" s="42"/>
      <c r="B74" s="42"/>
      <c r="C74" s="42"/>
      <c r="D74" s="42"/>
    </row>
    <row r="75" spans="1:4" ht="15">
      <c r="A75" s="42"/>
      <c r="B75" s="42"/>
      <c r="C75" s="42"/>
      <c r="D75" s="42"/>
    </row>
    <row r="76" spans="1:4" ht="15">
      <c r="A76" s="42"/>
      <c r="B76" s="42"/>
      <c r="C76" s="42"/>
      <c r="D76" s="42"/>
    </row>
    <row r="77" spans="1:4" ht="15">
      <c r="A77" s="42"/>
      <c r="B77" s="42"/>
      <c r="C77" s="42"/>
      <c r="D77" s="42"/>
    </row>
    <row r="78" spans="1:4" ht="15">
      <c r="A78" s="42"/>
      <c r="B78" s="42"/>
      <c r="C78" s="42"/>
      <c r="D78" s="42"/>
    </row>
    <row r="79" spans="1:4" ht="15">
      <c r="A79" s="42"/>
      <c r="B79" s="42"/>
      <c r="C79" s="42"/>
      <c r="D79" s="42"/>
    </row>
    <row r="80" spans="1:4" ht="15">
      <c r="A80" s="42"/>
      <c r="B80" s="42"/>
      <c r="C80" s="42"/>
      <c r="D80" s="42"/>
    </row>
    <row r="81" spans="1:4" ht="15">
      <c r="A81" s="42"/>
      <c r="B81" s="42"/>
      <c r="C81" s="42"/>
      <c r="D81" s="42"/>
    </row>
    <row r="82" spans="1:4" ht="15">
      <c r="A82" s="42"/>
      <c r="B82" s="42"/>
      <c r="C82" s="42"/>
      <c r="D82" s="42"/>
    </row>
    <row r="83" spans="1:4" ht="15">
      <c r="A83" s="42"/>
      <c r="B83" s="42"/>
      <c r="C83" s="42"/>
      <c r="D83" s="42"/>
    </row>
    <row r="84" spans="1:4" ht="15">
      <c r="A84" s="42"/>
      <c r="B84" s="42"/>
      <c r="C84" s="42"/>
      <c r="D84" s="42"/>
    </row>
    <row r="85" spans="1:4" ht="15">
      <c r="A85" s="42"/>
      <c r="B85" s="42"/>
      <c r="C85" s="42"/>
      <c r="D85" s="42"/>
    </row>
    <row r="86" spans="1:4" ht="15">
      <c r="A86" s="42"/>
      <c r="B86" s="42"/>
      <c r="C86" s="42"/>
      <c r="D86" s="42"/>
    </row>
    <row r="87" spans="1:4" ht="15">
      <c r="A87" s="42"/>
      <c r="B87" s="42"/>
      <c r="C87" s="42"/>
      <c r="D87" s="42"/>
    </row>
    <row r="88" spans="1:4" ht="15">
      <c r="A88" s="42"/>
      <c r="B88" s="42"/>
      <c r="C88" s="42"/>
      <c r="D88" s="42"/>
    </row>
    <row r="89" spans="1:4" ht="15">
      <c r="A89" s="42"/>
      <c r="B89" s="42"/>
      <c r="C89" s="42"/>
      <c r="D89" s="42"/>
    </row>
    <row r="90" spans="1:4" ht="15">
      <c r="A90" s="42"/>
      <c r="B90" s="42"/>
      <c r="C90" s="42"/>
      <c r="D90" s="42"/>
    </row>
    <row r="91" spans="1:4" ht="15">
      <c r="A91" s="42"/>
      <c r="B91" s="42"/>
      <c r="C91" s="42"/>
      <c r="D91" s="42"/>
    </row>
    <row r="92" spans="1:4" ht="15">
      <c r="A92" s="42"/>
      <c r="B92" s="42"/>
      <c r="C92" s="42"/>
      <c r="D92" s="42"/>
    </row>
    <row r="93" spans="1:4" ht="15">
      <c r="A93" s="42"/>
      <c r="B93" s="42"/>
      <c r="C93" s="42"/>
      <c r="D93" s="42"/>
    </row>
    <row r="94" spans="1:4" ht="15">
      <c r="A94" s="42"/>
      <c r="B94" s="42"/>
      <c r="C94" s="42"/>
      <c r="D94" s="42"/>
    </row>
    <row r="95" spans="1:4" ht="15">
      <c r="A95" s="42"/>
      <c r="B95" s="42"/>
      <c r="C95" s="42"/>
      <c r="D95" s="42"/>
    </row>
    <row r="96" spans="1:4" ht="15">
      <c r="A96" s="42"/>
      <c r="B96" s="42"/>
      <c r="C96" s="42"/>
      <c r="D96" s="42"/>
    </row>
    <row r="97" spans="1:4" ht="15">
      <c r="A97" s="42"/>
      <c r="B97" s="42"/>
      <c r="C97" s="42"/>
      <c r="D97" s="42"/>
    </row>
    <row r="98" spans="1:4" ht="15">
      <c r="A98" s="42"/>
      <c r="B98" s="42"/>
      <c r="C98" s="42"/>
      <c r="D98" s="42"/>
    </row>
    <row r="99" spans="1:4" ht="15">
      <c r="A99" s="42"/>
      <c r="B99" s="42"/>
      <c r="C99" s="42"/>
      <c r="D99" s="42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9"/>
  <sheetViews>
    <sheetView zoomScalePageLayoutView="0" workbookViewId="0" topLeftCell="A49">
      <selection activeCell="B7" sqref="B7"/>
    </sheetView>
  </sheetViews>
  <sheetFormatPr defaultColWidth="9.140625" defaultRowHeight="15"/>
  <cols>
    <col min="1" max="1" width="28.8515625" style="41" customWidth="1"/>
    <col min="2" max="2" width="86.57421875" style="41" customWidth="1"/>
    <col min="3" max="4" width="15.421875" style="41" customWidth="1"/>
    <col min="5" max="16384" width="9.140625" style="41" customWidth="1"/>
  </cols>
  <sheetData>
    <row r="1" spans="1:4" s="40" customFormat="1" ht="39.75" customHeight="1" thickBot="1">
      <c r="A1" s="73" t="s">
        <v>118</v>
      </c>
      <c r="B1" s="65"/>
      <c r="C1" s="65"/>
      <c r="D1" s="66"/>
    </row>
    <row r="2" spans="1:4" s="40" customFormat="1" ht="19.5" customHeight="1" thickBot="1">
      <c r="A2" s="74"/>
      <c r="B2" s="68"/>
      <c r="C2" s="68"/>
      <c r="D2" s="69"/>
    </row>
    <row r="3" spans="1:4" s="40" customFormat="1" ht="19.5" customHeight="1" thickBot="1">
      <c r="A3" s="75"/>
      <c r="B3" s="71"/>
      <c r="C3" s="71"/>
      <c r="D3" s="71"/>
    </row>
    <row r="4" spans="1:4" ht="19.5" customHeight="1" thickBot="1">
      <c r="A4" s="76" t="s">
        <v>2</v>
      </c>
      <c r="B4" s="76"/>
      <c r="C4" s="76"/>
      <c r="D4" s="76"/>
    </row>
    <row r="5" spans="1:4" ht="15.75" thickBot="1">
      <c r="A5" s="26" t="s">
        <v>1</v>
      </c>
      <c r="B5" s="26" t="s">
        <v>119</v>
      </c>
      <c r="C5" s="26" t="s">
        <v>3</v>
      </c>
      <c r="D5" s="26" t="s">
        <v>4</v>
      </c>
    </row>
    <row r="6" spans="1:4" ht="15">
      <c r="A6" s="27"/>
      <c r="B6" s="28" t="s">
        <v>6</v>
      </c>
      <c r="C6" s="29" t="s">
        <v>1</v>
      </c>
      <c r="D6" s="29" t="s">
        <v>1</v>
      </c>
    </row>
    <row r="7" spans="1:4" ht="24">
      <c r="A7" s="30" t="s">
        <v>7</v>
      </c>
      <c r="B7" s="30" t="s">
        <v>8</v>
      </c>
      <c r="C7" s="31">
        <f>521+335</f>
        <v>856</v>
      </c>
      <c r="D7" s="31">
        <v>3645</v>
      </c>
    </row>
    <row r="8" spans="1:4" ht="15">
      <c r="A8" s="30" t="s">
        <v>9</v>
      </c>
      <c r="B8" s="30" t="s">
        <v>10</v>
      </c>
      <c r="C8" s="31">
        <v>-114</v>
      </c>
      <c r="D8" s="31">
        <v>-9574</v>
      </c>
    </row>
    <row r="9" spans="1:4" ht="15">
      <c r="A9" s="30" t="s">
        <v>11</v>
      </c>
      <c r="B9" s="30" t="s">
        <v>12</v>
      </c>
      <c r="C9" s="31">
        <v>0</v>
      </c>
      <c r="D9" s="31">
        <v>0</v>
      </c>
    </row>
    <row r="10" spans="1:4" ht="15">
      <c r="A10" s="30"/>
      <c r="B10" s="30" t="s">
        <v>14</v>
      </c>
      <c r="C10" s="32">
        <f>+C11+C12+C13+C14</f>
        <v>-236</v>
      </c>
      <c r="D10" s="32">
        <f>+D11+D12+D13+D14</f>
        <v>1147</v>
      </c>
    </row>
    <row r="11" spans="1:4" ht="15">
      <c r="A11" s="30" t="s">
        <v>15</v>
      </c>
      <c r="B11" s="30" t="s">
        <v>120</v>
      </c>
      <c r="C11" s="31">
        <v>0</v>
      </c>
      <c r="D11" s="31">
        <v>45</v>
      </c>
    </row>
    <row r="12" spans="1:4" ht="35.25">
      <c r="A12" s="30" t="s">
        <v>17</v>
      </c>
      <c r="B12" s="30" t="s">
        <v>121</v>
      </c>
      <c r="C12" s="31">
        <v>0</v>
      </c>
      <c r="D12" s="31">
        <v>0</v>
      </c>
    </row>
    <row r="13" spans="1:4" ht="15">
      <c r="A13" s="30" t="s">
        <v>19</v>
      </c>
      <c r="B13" s="30" t="s">
        <v>122</v>
      </c>
      <c r="C13" s="31">
        <v>-236</v>
      </c>
      <c r="D13" s="31">
        <v>240</v>
      </c>
    </row>
    <row r="14" spans="1:4" ht="24">
      <c r="A14" s="30" t="s">
        <v>21</v>
      </c>
      <c r="B14" s="30" t="s">
        <v>123</v>
      </c>
      <c r="C14" s="31">
        <v>0</v>
      </c>
      <c r="D14" s="31">
        <v>862</v>
      </c>
    </row>
    <row r="15" spans="1:4" ht="15">
      <c r="A15" s="30"/>
      <c r="B15" s="30" t="s">
        <v>23</v>
      </c>
      <c r="C15" s="32">
        <f>+C16+C17</f>
        <v>9</v>
      </c>
      <c r="D15" s="32">
        <f>+D16+D17</f>
        <v>2492</v>
      </c>
    </row>
    <row r="16" spans="1:4" ht="15">
      <c r="A16" s="30" t="s">
        <v>24</v>
      </c>
      <c r="B16" s="30" t="s">
        <v>124</v>
      </c>
      <c r="C16" s="31">
        <v>9</v>
      </c>
      <c r="D16" s="31">
        <v>2492</v>
      </c>
    </row>
    <row r="17" spans="1:4" ht="15">
      <c r="A17" s="30" t="s">
        <v>26</v>
      </c>
      <c r="B17" s="30" t="s">
        <v>125</v>
      </c>
      <c r="C17" s="31">
        <v>0</v>
      </c>
      <c r="D17" s="31">
        <v>0</v>
      </c>
    </row>
    <row r="18" spans="1:4" ht="15">
      <c r="A18" s="30"/>
      <c r="B18" s="30" t="s">
        <v>28</v>
      </c>
      <c r="C18" s="32">
        <f>+C19+C20+C21</f>
        <v>-2846</v>
      </c>
      <c r="D18" s="32">
        <f>+D19+D20+D21</f>
        <v>-4574</v>
      </c>
    </row>
    <row r="19" spans="1:4" ht="15">
      <c r="A19" s="30" t="s">
        <v>29</v>
      </c>
      <c r="B19" s="30" t="s">
        <v>126</v>
      </c>
      <c r="C19" s="31">
        <v>-2302</v>
      </c>
      <c r="D19" s="31">
        <v>-3752</v>
      </c>
    </row>
    <row r="20" spans="1:4" ht="15">
      <c r="A20" s="30" t="s">
        <v>31</v>
      </c>
      <c r="B20" s="30" t="s">
        <v>127</v>
      </c>
      <c r="C20" s="31">
        <v>-544</v>
      </c>
      <c r="D20" s="31">
        <v>-822</v>
      </c>
    </row>
    <row r="21" spans="1:4" ht="15">
      <c r="A21" s="30" t="s">
        <v>33</v>
      </c>
      <c r="B21" s="30" t="s">
        <v>128</v>
      </c>
      <c r="C21" s="31">
        <v>0</v>
      </c>
      <c r="D21" s="31">
        <v>0</v>
      </c>
    </row>
    <row r="22" spans="1:4" ht="15">
      <c r="A22" s="30"/>
      <c r="B22" s="30" t="s">
        <v>35</v>
      </c>
      <c r="C22" s="32">
        <f>+C23+C24+C25+C26</f>
        <v>-550</v>
      </c>
      <c r="D22" s="32">
        <f>+D23+D24+D25+D26</f>
        <v>-3479</v>
      </c>
    </row>
    <row r="23" spans="1:4" ht="35.25">
      <c r="A23" s="30" t="s">
        <v>36</v>
      </c>
      <c r="B23" s="30" t="s">
        <v>129</v>
      </c>
      <c r="C23" s="31">
        <v>-484</v>
      </c>
      <c r="D23" s="31">
        <v>-1335</v>
      </c>
    </row>
    <row r="24" spans="1:4" ht="15">
      <c r="A24" s="30" t="s">
        <v>38</v>
      </c>
      <c r="B24" s="30" t="s">
        <v>130</v>
      </c>
      <c r="C24" s="31">
        <v>-4</v>
      </c>
      <c r="D24" s="31">
        <v>-6</v>
      </c>
    </row>
    <row r="25" spans="1:4" ht="15">
      <c r="A25" s="30" t="s">
        <v>40</v>
      </c>
      <c r="B25" s="30" t="s">
        <v>131</v>
      </c>
      <c r="C25" s="31">
        <v>0</v>
      </c>
      <c r="D25" s="31">
        <v>-2077</v>
      </c>
    </row>
    <row r="26" spans="1:4" ht="15">
      <c r="A26" s="30" t="s">
        <v>42</v>
      </c>
      <c r="B26" s="30" t="s">
        <v>132</v>
      </c>
      <c r="C26" s="31">
        <v>-62</v>
      </c>
      <c r="D26" s="31">
        <v>-61</v>
      </c>
    </row>
    <row r="27" spans="1:4" ht="15">
      <c r="A27" s="30"/>
      <c r="B27" s="30" t="s">
        <v>44</v>
      </c>
      <c r="C27" s="32">
        <f>+C28+C29+C30</f>
        <v>-29</v>
      </c>
      <c r="D27" s="32">
        <f>+D28+D29+D30</f>
        <v>-140</v>
      </c>
    </row>
    <row r="28" spans="1:4" ht="15">
      <c r="A28" s="30" t="s">
        <v>45</v>
      </c>
      <c r="B28" s="30" t="s">
        <v>133</v>
      </c>
      <c r="C28" s="31">
        <v>-7</v>
      </c>
      <c r="D28" s="31">
        <v>-51</v>
      </c>
    </row>
    <row r="29" spans="1:4" ht="15">
      <c r="A29" s="30" t="s">
        <v>47</v>
      </c>
      <c r="B29" s="30" t="s">
        <v>134</v>
      </c>
      <c r="C29" s="31">
        <v>-22</v>
      </c>
      <c r="D29" s="31">
        <v>-89</v>
      </c>
    </row>
    <row r="30" spans="1:4" ht="15">
      <c r="A30" s="30" t="s">
        <v>49</v>
      </c>
      <c r="B30" s="30" t="s">
        <v>135</v>
      </c>
      <c r="C30" s="31">
        <v>0</v>
      </c>
      <c r="D30" s="31">
        <v>0</v>
      </c>
    </row>
    <row r="31" spans="1:4" ht="15">
      <c r="A31" s="30"/>
      <c r="B31" s="30" t="s">
        <v>51</v>
      </c>
      <c r="C31" s="31">
        <v>0</v>
      </c>
      <c r="D31" s="31">
        <v>0</v>
      </c>
    </row>
    <row r="32" spans="1:4" ht="15">
      <c r="A32" s="30" t="s">
        <v>52</v>
      </c>
      <c r="B32" s="30" t="s">
        <v>53</v>
      </c>
      <c r="C32" s="31">
        <v>0</v>
      </c>
      <c r="D32" s="31">
        <v>82</v>
      </c>
    </row>
    <row r="33" spans="1:4" ht="15">
      <c r="A33" s="30"/>
      <c r="B33" s="30" t="s">
        <v>54</v>
      </c>
      <c r="C33" s="32">
        <f>+C34+C38</f>
        <v>0</v>
      </c>
      <c r="D33" s="32">
        <f>+D34+D38</f>
        <v>0</v>
      </c>
    </row>
    <row r="34" spans="1:4" ht="15">
      <c r="A34" s="30"/>
      <c r="B34" s="30" t="s">
        <v>136</v>
      </c>
      <c r="C34" s="32">
        <f>+C35+C36+C37</f>
        <v>0</v>
      </c>
      <c r="D34" s="32">
        <f>+D35+D36+D37</f>
        <v>0</v>
      </c>
    </row>
    <row r="35" spans="1:4" ht="15">
      <c r="A35" s="30" t="s">
        <v>56</v>
      </c>
      <c r="B35" s="30" t="s">
        <v>137</v>
      </c>
      <c r="C35" s="31">
        <v>0</v>
      </c>
      <c r="D35" s="31">
        <v>0</v>
      </c>
    </row>
    <row r="36" spans="1:4" ht="15">
      <c r="A36" s="30" t="s">
        <v>58</v>
      </c>
      <c r="B36" s="30" t="s">
        <v>138</v>
      </c>
      <c r="C36" s="31">
        <v>0</v>
      </c>
      <c r="D36" s="31">
        <v>0</v>
      </c>
    </row>
    <row r="37" spans="1:4" ht="15">
      <c r="A37" s="30" t="s">
        <v>60</v>
      </c>
      <c r="B37" s="30" t="s">
        <v>139</v>
      </c>
      <c r="C37" s="31">
        <v>0</v>
      </c>
      <c r="D37" s="31">
        <v>0</v>
      </c>
    </row>
    <row r="38" spans="1:4" ht="15">
      <c r="A38" s="30"/>
      <c r="B38" s="30" t="s">
        <v>140</v>
      </c>
      <c r="C38" s="32">
        <f>+C39+C40+C41</f>
        <v>0</v>
      </c>
      <c r="D38" s="32">
        <f>+D39+D40+D41</f>
        <v>0</v>
      </c>
    </row>
    <row r="39" spans="1:4" ht="15">
      <c r="A39" s="30" t="s">
        <v>63</v>
      </c>
      <c r="B39" s="30" t="s">
        <v>137</v>
      </c>
      <c r="C39" s="31">
        <v>0</v>
      </c>
      <c r="D39" s="31">
        <v>0</v>
      </c>
    </row>
    <row r="40" spans="1:4" ht="15">
      <c r="A40" s="30" t="s">
        <v>64</v>
      </c>
      <c r="B40" s="30" t="s">
        <v>138</v>
      </c>
      <c r="C40" s="31">
        <v>0</v>
      </c>
      <c r="D40" s="31">
        <v>0</v>
      </c>
    </row>
    <row r="41" spans="1:4" ht="15">
      <c r="A41" s="30" t="s">
        <v>65</v>
      </c>
      <c r="B41" s="30" t="s">
        <v>139</v>
      </c>
      <c r="C41" s="31">
        <v>0</v>
      </c>
      <c r="D41" s="31">
        <v>0</v>
      </c>
    </row>
    <row r="42" spans="1:4" ht="15">
      <c r="A42" s="30" t="s">
        <v>141</v>
      </c>
      <c r="B42" s="30" t="s">
        <v>67</v>
      </c>
      <c r="C42" s="31">
        <v>0</v>
      </c>
      <c r="D42" s="31">
        <v>0</v>
      </c>
    </row>
    <row r="43" spans="1:4" ht="15">
      <c r="A43" s="30" t="s">
        <v>141</v>
      </c>
      <c r="B43" s="30" t="s">
        <v>68</v>
      </c>
      <c r="C43" s="32">
        <f>+C44+C45</f>
        <v>22</v>
      </c>
      <c r="D43" s="32">
        <f>+D44+D45</f>
        <v>239</v>
      </c>
    </row>
    <row r="44" spans="1:4" ht="15">
      <c r="A44" s="30" t="s">
        <v>69</v>
      </c>
      <c r="B44" s="30" t="s">
        <v>142</v>
      </c>
      <c r="C44" s="31">
        <v>0</v>
      </c>
      <c r="D44" s="31">
        <v>-37</v>
      </c>
    </row>
    <row r="45" spans="1:4" ht="15">
      <c r="A45" s="30" t="s">
        <v>71</v>
      </c>
      <c r="B45" s="30" t="s">
        <v>143</v>
      </c>
      <c r="C45" s="31">
        <v>22</v>
      </c>
      <c r="D45" s="31">
        <v>276</v>
      </c>
    </row>
    <row r="46" spans="1:4" ht="15">
      <c r="A46" s="33"/>
      <c r="B46" s="33" t="s">
        <v>73</v>
      </c>
      <c r="C46" s="34">
        <f>+C7+C8+C9+C10+C15+C18+C22+C27+C31+C32+C33+C42+C43</f>
        <v>-2888</v>
      </c>
      <c r="D46" s="34">
        <f>+D7+D8+D9+D10+D15+D18+D22+D27+D31+D32+D33+D42+D43</f>
        <v>-10162</v>
      </c>
    </row>
    <row r="47" spans="1:4" ht="15">
      <c r="A47" s="30"/>
      <c r="B47" s="30" t="s">
        <v>74</v>
      </c>
      <c r="C47" s="32">
        <f>+C48+C49</f>
        <v>0</v>
      </c>
      <c r="D47" s="32">
        <f>+D48+D49</f>
        <v>44</v>
      </c>
    </row>
    <row r="48" spans="1:4" ht="15">
      <c r="A48" s="30" t="s">
        <v>75</v>
      </c>
      <c r="B48" s="30" t="s">
        <v>144</v>
      </c>
      <c r="C48" s="31">
        <v>0</v>
      </c>
      <c r="D48" s="31">
        <v>0</v>
      </c>
    </row>
    <row r="49" spans="1:4" ht="15">
      <c r="A49" s="30" t="s">
        <v>77</v>
      </c>
      <c r="B49" s="30" t="s">
        <v>145</v>
      </c>
      <c r="C49" s="31">
        <v>0</v>
      </c>
      <c r="D49" s="31">
        <v>44</v>
      </c>
    </row>
    <row r="50" spans="1:4" ht="15">
      <c r="A50" s="30"/>
      <c r="B50" s="30" t="s">
        <v>79</v>
      </c>
      <c r="C50" s="32">
        <f>+C51+C52+C53</f>
        <v>-8</v>
      </c>
      <c r="D50" s="32">
        <f>+D51+D52+D53</f>
        <v>-779</v>
      </c>
    </row>
    <row r="51" spans="1:4" ht="46.5">
      <c r="A51" s="30" t="s">
        <v>80</v>
      </c>
      <c r="B51" s="30" t="s">
        <v>146</v>
      </c>
      <c r="C51" s="31">
        <v>0</v>
      </c>
      <c r="D51" s="31">
        <v>0</v>
      </c>
    </row>
    <row r="52" spans="1:4" ht="57.75">
      <c r="A52" s="30" t="s">
        <v>82</v>
      </c>
      <c r="B52" s="30" t="s">
        <v>147</v>
      </c>
      <c r="C52" s="31">
        <v>-8</v>
      </c>
      <c r="D52" s="31">
        <v>-779</v>
      </c>
    </row>
    <row r="53" spans="1:4" ht="15">
      <c r="A53" s="30" t="s">
        <v>84</v>
      </c>
      <c r="B53" s="30" t="s">
        <v>148</v>
      </c>
      <c r="C53" s="31">
        <v>0</v>
      </c>
      <c r="D53" s="31">
        <v>0</v>
      </c>
    </row>
    <row r="54" spans="1:4" ht="15">
      <c r="A54" s="30" t="s">
        <v>86</v>
      </c>
      <c r="B54" s="30" t="s">
        <v>87</v>
      </c>
      <c r="C54" s="31">
        <v>0</v>
      </c>
      <c r="D54" s="31">
        <v>0</v>
      </c>
    </row>
    <row r="55" spans="1:4" ht="15">
      <c r="A55" s="30" t="s">
        <v>88</v>
      </c>
      <c r="B55" s="30" t="s">
        <v>89</v>
      </c>
      <c r="C55" s="31">
        <v>0</v>
      </c>
      <c r="D55" s="31">
        <v>0</v>
      </c>
    </row>
    <row r="56" spans="1:4" ht="24">
      <c r="A56" s="30" t="s">
        <v>90</v>
      </c>
      <c r="B56" s="30" t="s">
        <v>91</v>
      </c>
      <c r="C56" s="31">
        <v>0</v>
      </c>
      <c r="D56" s="31">
        <v>0</v>
      </c>
    </row>
    <row r="57" spans="1:4" ht="15">
      <c r="A57" s="30"/>
      <c r="B57" s="30" t="s">
        <v>92</v>
      </c>
      <c r="C57" s="31">
        <v>0</v>
      </c>
      <c r="D57" s="31">
        <v>0</v>
      </c>
    </row>
    <row r="58" spans="1:4" ht="15">
      <c r="A58" s="33"/>
      <c r="B58" s="33" t="s">
        <v>93</v>
      </c>
      <c r="C58" s="34">
        <f>+C47+C50+C54+C55+C56+C57</f>
        <v>-8</v>
      </c>
      <c r="D58" s="34">
        <f>+D47+D50+D54+D55+D56+D57</f>
        <v>-735</v>
      </c>
    </row>
    <row r="59" spans="1:4" ht="15">
      <c r="A59" s="33"/>
      <c r="B59" s="33" t="s">
        <v>94</v>
      </c>
      <c r="C59" s="34">
        <f>+C46+C58</f>
        <v>-2896</v>
      </c>
      <c r="D59" s="34">
        <f>+D46+D58</f>
        <v>-10897</v>
      </c>
    </row>
    <row r="60" spans="1:4" ht="15">
      <c r="A60" s="30" t="s">
        <v>95</v>
      </c>
      <c r="B60" s="30" t="s">
        <v>96</v>
      </c>
      <c r="C60" s="31">
        <v>0</v>
      </c>
      <c r="D60" s="31">
        <v>0</v>
      </c>
    </row>
    <row r="61" spans="1:4" ht="24">
      <c r="A61" s="33"/>
      <c r="B61" s="33" t="s">
        <v>97</v>
      </c>
      <c r="C61" s="34">
        <f>+C59+C60</f>
        <v>-2896</v>
      </c>
      <c r="D61" s="34">
        <f>+D59+D60</f>
        <v>-10897</v>
      </c>
    </row>
    <row r="62" spans="1:4" ht="15">
      <c r="A62" s="27"/>
      <c r="B62" s="28" t="s">
        <v>98</v>
      </c>
      <c r="C62" s="29" t="s">
        <v>1</v>
      </c>
      <c r="D62" s="29" t="s">
        <v>1</v>
      </c>
    </row>
    <row r="63" spans="1:4" ht="15">
      <c r="A63" s="30"/>
      <c r="B63" s="30" t="s">
        <v>99</v>
      </c>
      <c r="C63" s="31">
        <v>0</v>
      </c>
      <c r="D63" s="31">
        <v>0</v>
      </c>
    </row>
    <row r="64" spans="1:4" ht="15">
      <c r="A64" s="30"/>
      <c r="B64" s="30" t="s">
        <v>100</v>
      </c>
      <c r="C64" s="34">
        <f>+C61+C63</f>
        <v>-2896</v>
      </c>
      <c r="D64" s="34">
        <f>+D61+D63</f>
        <v>-10897</v>
      </c>
    </row>
    <row r="65" spans="1:4" ht="15">
      <c r="A65" s="42"/>
      <c r="B65" s="42"/>
      <c r="C65" s="42"/>
      <c r="D65" s="42"/>
    </row>
    <row r="66" spans="1:4" ht="15">
      <c r="A66" s="43"/>
      <c r="B66" s="42"/>
      <c r="C66" s="42"/>
      <c r="D66" s="42"/>
    </row>
    <row r="67" spans="1:4" ht="15">
      <c r="A67" s="42"/>
      <c r="B67" s="42"/>
      <c r="C67" s="42"/>
      <c r="D67" s="42"/>
    </row>
    <row r="68" spans="1:4" ht="15">
      <c r="A68" s="42"/>
      <c r="B68" s="42"/>
      <c r="C68" s="42"/>
      <c r="D68" s="42"/>
    </row>
    <row r="69" spans="1:4" ht="15">
      <c r="A69" s="42"/>
      <c r="B69" s="42"/>
      <c r="C69" s="42"/>
      <c r="D69" s="42"/>
    </row>
    <row r="70" spans="1:4" ht="15">
      <c r="A70" s="42"/>
      <c r="B70" s="42"/>
      <c r="C70" s="42"/>
      <c r="D70" s="42"/>
    </row>
    <row r="71" spans="1:4" ht="15">
      <c r="A71" s="42"/>
      <c r="B71" s="42"/>
      <c r="C71" s="42"/>
      <c r="D71" s="42"/>
    </row>
    <row r="72" spans="1:4" ht="15">
      <c r="A72" s="42"/>
      <c r="B72" s="42"/>
      <c r="C72" s="42"/>
      <c r="D72" s="42"/>
    </row>
    <row r="73" spans="1:4" ht="15">
      <c r="A73" s="42"/>
      <c r="B73" s="42"/>
      <c r="C73" s="42"/>
      <c r="D73" s="42"/>
    </row>
    <row r="74" spans="1:4" ht="15">
      <c r="A74" s="42"/>
      <c r="B74" s="42"/>
      <c r="C74" s="42"/>
      <c r="D74" s="42"/>
    </row>
    <row r="75" spans="1:4" ht="15">
      <c r="A75" s="42"/>
      <c r="B75" s="42"/>
      <c r="C75" s="42"/>
      <c r="D75" s="42"/>
    </row>
    <row r="76" spans="1:4" ht="15">
      <c r="A76" s="42"/>
      <c r="B76" s="42"/>
      <c r="C76" s="42"/>
      <c r="D76" s="42"/>
    </row>
    <row r="77" spans="1:4" ht="15">
      <c r="A77" s="42"/>
      <c r="B77" s="42"/>
      <c r="C77" s="42"/>
      <c r="D77" s="42"/>
    </row>
    <row r="78" spans="1:4" ht="15">
      <c r="A78" s="42"/>
      <c r="B78" s="42"/>
      <c r="C78" s="42"/>
      <c r="D78" s="42"/>
    </row>
    <row r="79" spans="1:4" ht="15">
      <c r="A79" s="42"/>
      <c r="B79" s="42"/>
      <c r="C79" s="42"/>
      <c r="D79" s="42"/>
    </row>
    <row r="80" spans="1:4" ht="15">
      <c r="A80" s="42"/>
      <c r="B80" s="42"/>
      <c r="C80" s="42"/>
      <c r="D80" s="42"/>
    </row>
    <row r="81" spans="1:4" ht="15">
      <c r="A81" s="42"/>
      <c r="B81" s="42"/>
      <c r="C81" s="42"/>
      <c r="D81" s="42"/>
    </row>
    <row r="82" spans="1:4" ht="15">
      <c r="A82" s="42"/>
      <c r="B82" s="42"/>
      <c r="C82" s="42"/>
      <c r="D82" s="42"/>
    </row>
    <row r="83" spans="1:4" ht="15">
      <c r="A83" s="42"/>
      <c r="B83" s="42"/>
      <c r="C83" s="42"/>
      <c r="D83" s="42"/>
    </row>
    <row r="84" spans="1:4" ht="15">
      <c r="A84" s="42"/>
      <c r="B84" s="42"/>
      <c r="C84" s="42"/>
      <c r="D84" s="42"/>
    </row>
    <row r="85" spans="1:4" ht="15">
      <c r="A85" s="42"/>
      <c r="B85" s="42"/>
      <c r="C85" s="42"/>
      <c r="D85" s="42"/>
    </row>
    <row r="86" spans="1:4" ht="15">
      <c r="A86" s="42"/>
      <c r="B86" s="42"/>
      <c r="C86" s="42"/>
      <c r="D86" s="42"/>
    </row>
    <row r="87" spans="1:4" ht="15">
      <c r="A87" s="42"/>
      <c r="B87" s="42"/>
      <c r="C87" s="42"/>
      <c r="D87" s="42"/>
    </row>
    <row r="88" spans="1:4" ht="15">
      <c r="A88" s="42"/>
      <c r="B88" s="42"/>
      <c r="C88" s="42"/>
      <c r="D88" s="42"/>
    </row>
    <row r="89" spans="1:4" ht="15">
      <c r="A89" s="42"/>
      <c r="B89" s="42"/>
      <c r="C89" s="42"/>
      <c r="D89" s="42"/>
    </row>
    <row r="90" spans="1:4" ht="15">
      <c r="A90" s="42"/>
      <c r="B90" s="42"/>
      <c r="C90" s="42"/>
      <c r="D90" s="42"/>
    </row>
    <row r="91" spans="1:4" ht="15">
      <c r="A91" s="42"/>
      <c r="B91" s="42"/>
      <c r="C91" s="42"/>
      <c r="D91" s="42"/>
    </row>
    <row r="92" spans="1:4" ht="15">
      <c r="A92" s="42"/>
      <c r="B92" s="42"/>
      <c r="C92" s="42"/>
      <c r="D92" s="42"/>
    </row>
    <row r="93" spans="1:4" ht="15">
      <c r="A93" s="42"/>
      <c r="B93" s="42"/>
      <c r="C93" s="42"/>
      <c r="D93" s="42"/>
    </row>
    <row r="94" spans="1:4" ht="15">
      <c r="A94" s="42"/>
      <c r="B94" s="42"/>
      <c r="C94" s="42"/>
      <c r="D94" s="42"/>
    </row>
    <row r="95" spans="1:4" ht="15">
      <c r="A95" s="42"/>
      <c r="B95" s="42"/>
      <c r="C95" s="42"/>
      <c r="D95" s="42"/>
    </row>
    <row r="96" spans="1:4" ht="15">
      <c r="A96" s="42"/>
      <c r="B96" s="42"/>
      <c r="C96" s="42"/>
      <c r="D96" s="42"/>
    </row>
    <row r="97" spans="1:4" ht="15">
      <c r="A97" s="42"/>
      <c r="B97" s="42"/>
      <c r="C97" s="42"/>
      <c r="D97" s="42"/>
    </row>
    <row r="98" spans="1:4" ht="15">
      <c r="A98" s="42"/>
      <c r="B98" s="42"/>
      <c r="C98" s="42"/>
      <c r="D98" s="42"/>
    </row>
    <row r="99" spans="1:4" ht="15">
      <c r="A99" s="42"/>
      <c r="B99" s="42"/>
      <c r="C99" s="42"/>
      <c r="D99" s="42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zoomScalePageLayoutView="0" workbookViewId="0" topLeftCell="A1">
      <selection activeCell="B7" sqref="B7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3" width="15.28125" style="0" bestFit="1" customWidth="1"/>
    <col min="4" max="4" width="17.140625" style="0" customWidth="1"/>
  </cols>
  <sheetData>
    <row r="1" spans="1:4" ht="39.75" customHeight="1" thickBot="1">
      <c r="A1" s="73" t="s">
        <v>118</v>
      </c>
      <c r="B1" s="65"/>
      <c r="C1" s="65"/>
      <c r="D1" s="66"/>
    </row>
    <row r="2" spans="1:4" ht="19.5" customHeight="1" thickBot="1">
      <c r="A2" s="74"/>
      <c r="B2" s="68"/>
      <c r="C2" s="68"/>
      <c r="D2" s="69"/>
    </row>
    <row r="3" spans="1:4" ht="19.5" customHeight="1" thickBot="1">
      <c r="A3" s="75"/>
      <c r="B3" s="71"/>
      <c r="C3" s="71"/>
      <c r="D3" s="71"/>
    </row>
    <row r="4" spans="1:4" ht="19.5" customHeight="1" thickBot="1">
      <c r="A4" s="76" t="s">
        <v>2</v>
      </c>
      <c r="B4" s="76"/>
      <c r="C4" s="76"/>
      <c r="D4" s="76"/>
    </row>
    <row r="5" spans="1:4" ht="15.75" thickBot="1">
      <c r="A5" s="26" t="s">
        <v>1</v>
      </c>
      <c r="B5" s="26" t="s">
        <v>119</v>
      </c>
      <c r="C5" s="26" t="s">
        <v>3</v>
      </c>
      <c r="D5" s="26" t="s">
        <v>4</v>
      </c>
    </row>
    <row r="6" spans="1:4" ht="15">
      <c r="A6" s="27"/>
      <c r="B6" s="28" t="s">
        <v>6</v>
      </c>
      <c r="C6" s="34">
        <v>903</v>
      </c>
      <c r="D6" s="34">
        <v>2191</v>
      </c>
    </row>
    <row r="7" spans="1:4" ht="24">
      <c r="A7" s="30" t="s">
        <v>7</v>
      </c>
      <c r="B7" s="30" t="s">
        <v>8</v>
      </c>
      <c r="C7" s="31">
        <v>3817</v>
      </c>
      <c r="D7" s="31">
        <v>7837</v>
      </c>
    </row>
    <row r="8" spans="1:4" ht="15">
      <c r="A8" s="30" t="s">
        <v>9</v>
      </c>
      <c r="B8" s="30" t="s">
        <v>10</v>
      </c>
      <c r="C8" s="31">
        <v>0</v>
      </c>
      <c r="D8" s="31">
        <v>0</v>
      </c>
    </row>
    <row r="9" spans="1:4" ht="15">
      <c r="A9" s="30" t="s">
        <v>11</v>
      </c>
      <c r="B9" s="30" t="s">
        <v>12</v>
      </c>
      <c r="C9" s="31">
        <v>0</v>
      </c>
      <c r="D9" s="31">
        <v>0</v>
      </c>
    </row>
    <row r="10" spans="1:4" ht="15">
      <c r="A10" s="30"/>
      <c r="B10" s="30" t="s">
        <v>14</v>
      </c>
      <c r="C10" s="32">
        <v>-4027</v>
      </c>
      <c r="D10" s="32">
        <v>-9872</v>
      </c>
    </row>
    <row r="11" spans="1:4" ht="15">
      <c r="A11" s="30" t="s">
        <v>15</v>
      </c>
      <c r="B11" s="30" t="s">
        <v>120</v>
      </c>
      <c r="C11" s="31">
        <v>-4092</v>
      </c>
      <c r="D11" s="31">
        <v>-8306</v>
      </c>
    </row>
    <row r="12" spans="1:4" ht="35.25">
      <c r="A12" s="30" t="s">
        <v>17</v>
      </c>
      <c r="B12" s="30" t="s">
        <v>121</v>
      </c>
      <c r="C12" s="31">
        <v>-4</v>
      </c>
      <c r="D12" s="31">
        <v>-29</v>
      </c>
    </row>
    <row r="13" spans="1:4" ht="15">
      <c r="A13" s="30" t="s">
        <v>19</v>
      </c>
      <c r="B13" s="30" t="s">
        <v>122</v>
      </c>
      <c r="C13" s="31">
        <v>-52</v>
      </c>
      <c r="D13" s="31">
        <v>-151</v>
      </c>
    </row>
    <row r="14" spans="1:4" ht="24">
      <c r="A14" s="30" t="s">
        <v>21</v>
      </c>
      <c r="B14" s="30" t="s">
        <v>123</v>
      </c>
      <c r="C14" s="31">
        <v>121</v>
      </c>
      <c r="D14" s="31">
        <v>-1386</v>
      </c>
    </row>
    <row r="15" spans="1:4" ht="15">
      <c r="A15" s="30"/>
      <c r="B15" s="30" t="s">
        <v>23</v>
      </c>
      <c r="C15" s="32">
        <v>35216</v>
      </c>
      <c r="D15" s="32">
        <v>68005</v>
      </c>
    </row>
    <row r="16" spans="1:4" ht="15">
      <c r="A16" s="30" t="s">
        <v>24</v>
      </c>
      <c r="B16" s="30" t="s">
        <v>124</v>
      </c>
      <c r="C16" s="31">
        <v>50</v>
      </c>
      <c r="D16" s="31">
        <v>51</v>
      </c>
    </row>
    <row r="17" spans="1:4" ht="15">
      <c r="A17" s="30" t="s">
        <v>26</v>
      </c>
      <c r="B17" s="30" t="s">
        <v>125</v>
      </c>
      <c r="C17" s="31">
        <v>35166</v>
      </c>
      <c r="D17" s="31">
        <v>67954</v>
      </c>
    </row>
    <row r="18" spans="1:4" ht="15">
      <c r="A18" s="30"/>
      <c r="B18" s="30" t="s">
        <v>28</v>
      </c>
      <c r="C18" s="32">
        <v>-12556</v>
      </c>
      <c r="D18" s="32">
        <v>-23711</v>
      </c>
    </row>
    <row r="19" spans="1:4" ht="15">
      <c r="A19" s="30" t="s">
        <v>29</v>
      </c>
      <c r="B19" s="30" t="s">
        <v>126</v>
      </c>
      <c r="C19" s="31">
        <v>-9703</v>
      </c>
      <c r="D19" s="31">
        <v>-17866</v>
      </c>
    </row>
    <row r="20" spans="1:4" ht="15">
      <c r="A20" s="30" t="s">
        <v>31</v>
      </c>
      <c r="B20" s="30" t="s">
        <v>127</v>
      </c>
      <c r="C20" s="31">
        <v>-2853</v>
      </c>
      <c r="D20" s="31">
        <v>-5845</v>
      </c>
    </row>
    <row r="21" spans="1:4" ht="15">
      <c r="A21" s="30" t="s">
        <v>33</v>
      </c>
      <c r="B21" s="30" t="s">
        <v>128</v>
      </c>
      <c r="C21" s="31">
        <v>0</v>
      </c>
      <c r="D21" s="31">
        <v>0</v>
      </c>
    </row>
    <row r="22" spans="1:4" ht="15">
      <c r="A22" s="30"/>
      <c r="B22" s="30" t="s">
        <v>35</v>
      </c>
      <c r="C22" s="32">
        <v>-20842</v>
      </c>
      <c r="D22" s="32">
        <v>-39822</v>
      </c>
    </row>
    <row r="23" spans="1:4" ht="35.25">
      <c r="A23" s="30" t="s">
        <v>36</v>
      </c>
      <c r="B23" s="30" t="s">
        <v>129</v>
      </c>
      <c r="C23" s="31">
        <v>-20530</v>
      </c>
      <c r="D23" s="31">
        <v>-38013</v>
      </c>
    </row>
    <row r="24" spans="1:4" ht="15">
      <c r="A24" s="30" t="s">
        <v>38</v>
      </c>
      <c r="B24" s="30" t="s">
        <v>130</v>
      </c>
      <c r="C24" s="31">
        <v>-312</v>
      </c>
      <c r="D24" s="31">
        <v>-1854</v>
      </c>
    </row>
    <row r="25" spans="1:4" ht="15">
      <c r="A25" s="30" t="s">
        <v>40</v>
      </c>
      <c r="B25" s="30" t="s">
        <v>131</v>
      </c>
      <c r="C25" s="31">
        <v>0</v>
      </c>
      <c r="D25" s="31">
        <v>45</v>
      </c>
    </row>
    <row r="26" spans="1:4" ht="15">
      <c r="A26" s="30" t="s">
        <v>42</v>
      </c>
      <c r="B26" s="30" t="s">
        <v>132</v>
      </c>
      <c r="C26" s="31">
        <v>0</v>
      </c>
      <c r="D26" s="31">
        <v>0</v>
      </c>
    </row>
    <row r="27" spans="1:4" ht="15">
      <c r="A27" s="30"/>
      <c r="B27" s="30" t="s">
        <v>44</v>
      </c>
      <c r="C27" s="32">
        <v>-923</v>
      </c>
      <c r="D27" s="32">
        <v>-2172</v>
      </c>
    </row>
    <row r="28" spans="1:4" ht="15">
      <c r="A28" s="30" t="s">
        <v>45</v>
      </c>
      <c r="B28" s="30" t="s">
        <v>133</v>
      </c>
      <c r="C28" s="31">
        <v>-152</v>
      </c>
      <c r="D28" s="31">
        <v>-368</v>
      </c>
    </row>
    <row r="29" spans="1:4" ht="15">
      <c r="A29" s="30" t="s">
        <v>47</v>
      </c>
      <c r="B29" s="30" t="s">
        <v>134</v>
      </c>
      <c r="C29" s="31">
        <v>-771</v>
      </c>
      <c r="D29" s="31">
        <v>-1804</v>
      </c>
    </row>
    <row r="30" spans="1:4" ht="15">
      <c r="A30" s="30" t="s">
        <v>49</v>
      </c>
      <c r="B30" s="30" t="s">
        <v>135</v>
      </c>
      <c r="C30" s="31">
        <v>0</v>
      </c>
      <c r="D30" s="31">
        <v>0</v>
      </c>
    </row>
    <row r="31" spans="1:4" ht="15">
      <c r="A31" s="30"/>
      <c r="B31" s="30" t="s">
        <v>51</v>
      </c>
      <c r="C31" s="31">
        <v>0</v>
      </c>
      <c r="D31" s="31">
        <v>0</v>
      </c>
    </row>
    <row r="32" spans="1:4" ht="15">
      <c r="A32" s="30" t="s">
        <v>52</v>
      </c>
      <c r="B32" s="30" t="s">
        <v>53</v>
      </c>
      <c r="C32" s="31">
        <v>254</v>
      </c>
      <c r="D32" s="31">
        <v>1852</v>
      </c>
    </row>
    <row r="33" spans="1:4" ht="15">
      <c r="A33" s="56"/>
      <c r="B33" s="56" t="s">
        <v>54</v>
      </c>
      <c r="C33" s="57">
        <v>0</v>
      </c>
      <c r="D33" s="57">
        <v>0</v>
      </c>
    </row>
    <row r="34" spans="1:4" ht="15">
      <c r="A34" s="56"/>
      <c r="B34" s="56" t="s">
        <v>136</v>
      </c>
      <c r="C34" s="57">
        <v>0</v>
      </c>
      <c r="D34" s="57">
        <v>0</v>
      </c>
    </row>
    <row r="35" spans="1:4" ht="15">
      <c r="A35" s="30" t="s">
        <v>56</v>
      </c>
      <c r="B35" s="30" t="s">
        <v>137</v>
      </c>
      <c r="C35" s="31">
        <v>0</v>
      </c>
      <c r="D35" s="31">
        <v>0</v>
      </c>
    </row>
    <row r="36" spans="1:4" ht="15">
      <c r="A36" s="30" t="s">
        <v>58</v>
      </c>
      <c r="B36" s="30" t="s">
        <v>138</v>
      </c>
      <c r="C36" s="31">
        <v>0</v>
      </c>
      <c r="D36" s="31">
        <v>0</v>
      </c>
    </row>
    <row r="37" spans="1:4" ht="15">
      <c r="A37" s="30" t="s">
        <v>60</v>
      </c>
      <c r="B37" s="30" t="s">
        <v>139</v>
      </c>
      <c r="C37" s="31">
        <v>0</v>
      </c>
      <c r="D37" s="31">
        <v>0</v>
      </c>
    </row>
    <row r="38" spans="1:4" ht="15">
      <c r="A38" s="30"/>
      <c r="B38" s="30" t="s">
        <v>140</v>
      </c>
      <c r="C38" s="32">
        <v>0</v>
      </c>
      <c r="D38" s="32">
        <v>0</v>
      </c>
    </row>
    <row r="39" spans="1:4" ht="15">
      <c r="A39" s="30" t="s">
        <v>63</v>
      </c>
      <c r="B39" s="30" t="s">
        <v>137</v>
      </c>
      <c r="C39" s="31">
        <v>0</v>
      </c>
      <c r="D39" s="31">
        <v>0</v>
      </c>
    </row>
    <row r="40" spans="1:4" ht="15">
      <c r="A40" s="30" t="s">
        <v>64</v>
      </c>
      <c r="B40" s="30" t="s">
        <v>138</v>
      </c>
      <c r="C40" s="31">
        <v>0</v>
      </c>
      <c r="D40" s="31">
        <v>0</v>
      </c>
    </row>
    <row r="41" spans="1:4" ht="15">
      <c r="A41" s="30" t="s">
        <v>65</v>
      </c>
      <c r="B41" s="30" t="s">
        <v>139</v>
      </c>
      <c r="C41" s="31">
        <v>0</v>
      </c>
      <c r="D41" s="31">
        <v>0</v>
      </c>
    </row>
    <row r="42" spans="1:4" ht="15">
      <c r="A42" s="30" t="s">
        <v>141</v>
      </c>
      <c r="B42" s="30" t="s">
        <v>67</v>
      </c>
      <c r="C42" s="31">
        <v>0</v>
      </c>
      <c r="D42" s="31">
        <v>0</v>
      </c>
    </row>
    <row r="43" spans="1:4" ht="15">
      <c r="A43" s="30" t="s">
        <v>141</v>
      </c>
      <c r="B43" s="30" t="s">
        <v>68</v>
      </c>
      <c r="C43" s="32">
        <v>0</v>
      </c>
      <c r="D43" s="32">
        <v>263</v>
      </c>
    </row>
    <row r="44" spans="1:4" ht="15">
      <c r="A44" s="30" t="s">
        <v>69</v>
      </c>
      <c r="B44" s="30" t="s">
        <v>142</v>
      </c>
      <c r="C44" s="31">
        <v>0</v>
      </c>
      <c r="D44" s="31">
        <v>-3</v>
      </c>
    </row>
    <row r="45" spans="1:4" ht="15">
      <c r="A45" s="30" t="s">
        <v>71</v>
      </c>
      <c r="B45" s="30" t="s">
        <v>143</v>
      </c>
      <c r="C45" s="31">
        <v>0</v>
      </c>
      <c r="D45" s="31">
        <v>266</v>
      </c>
    </row>
    <row r="46" spans="1:4" ht="15">
      <c r="A46" s="33"/>
      <c r="B46" s="33" t="s">
        <v>73</v>
      </c>
      <c r="C46" s="34">
        <v>939</v>
      </c>
      <c r="D46" s="34">
        <v>2380</v>
      </c>
    </row>
    <row r="47" spans="1:4" ht="15">
      <c r="A47" s="30"/>
      <c r="B47" s="30" t="s">
        <v>74</v>
      </c>
      <c r="C47" s="32">
        <v>0</v>
      </c>
      <c r="D47" s="32">
        <v>0</v>
      </c>
    </row>
    <row r="48" spans="1:4" ht="15">
      <c r="A48" s="30" t="s">
        <v>75</v>
      </c>
      <c r="B48" s="30" t="s">
        <v>144</v>
      </c>
      <c r="C48" s="31">
        <v>0</v>
      </c>
      <c r="D48" s="31">
        <v>0</v>
      </c>
    </row>
    <row r="49" spans="1:4" ht="15">
      <c r="A49" s="30" t="s">
        <v>77</v>
      </c>
      <c r="B49" s="30" t="s">
        <v>145</v>
      </c>
      <c r="C49" s="31">
        <v>0</v>
      </c>
      <c r="D49" s="31">
        <v>0</v>
      </c>
    </row>
    <row r="50" spans="1:4" ht="15">
      <c r="A50" s="30"/>
      <c r="B50" s="30" t="s">
        <v>79</v>
      </c>
      <c r="C50" s="32">
        <v>0</v>
      </c>
      <c r="D50" s="32">
        <v>0</v>
      </c>
    </row>
    <row r="51" spans="1:4" ht="46.5">
      <c r="A51" s="30" t="s">
        <v>80</v>
      </c>
      <c r="B51" s="30" t="s">
        <v>146</v>
      </c>
      <c r="C51" s="31">
        <v>0</v>
      </c>
      <c r="D51" s="31">
        <v>0</v>
      </c>
    </row>
    <row r="52" spans="1:4" ht="57.75">
      <c r="A52" s="30" t="s">
        <v>82</v>
      </c>
      <c r="B52" s="30" t="s">
        <v>147</v>
      </c>
      <c r="C52" s="31">
        <v>0</v>
      </c>
      <c r="D52" s="31">
        <v>0</v>
      </c>
    </row>
    <row r="53" spans="1:4" ht="15">
      <c r="A53" s="30" t="s">
        <v>84</v>
      </c>
      <c r="B53" s="30" t="s">
        <v>148</v>
      </c>
      <c r="C53" s="31">
        <v>0</v>
      </c>
      <c r="D53" s="31">
        <v>0</v>
      </c>
    </row>
    <row r="54" spans="1:4" ht="15">
      <c r="A54" s="30" t="s">
        <v>86</v>
      </c>
      <c r="B54" s="30" t="s">
        <v>87</v>
      </c>
      <c r="C54" s="31">
        <v>0</v>
      </c>
      <c r="D54" s="31">
        <v>0</v>
      </c>
    </row>
    <row r="55" spans="1:4" ht="15">
      <c r="A55" s="30" t="s">
        <v>88</v>
      </c>
      <c r="B55" s="30" t="s">
        <v>89</v>
      </c>
      <c r="C55" s="31">
        <v>-29</v>
      </c>
      <c r="D55" s="31">
        <v>-135</v>
      </c>
    </row>
    <row r="56" spans="1:4" ht="24">
      <c r="A56" s="30" t="s">
        <v>90</v>
      </c>
      <c r="B56" s="30" t="s">
        <v>91</v>
      </c>
      <c r="C56" s="31">
        <v>-7</v>
      </c>
      <c r="D56" s="31">
        <v>-54</v>
      </c>
    </row>
    <row r="57" spans="1:4" ht="15">
      <c r="A57" s="30"/>
      <c r="B57" s="30" t="s">
        <v>92</v>
      </c>
      <c r="C57" s="31">
        <v>0</v>
      </c>
      <c r="D57" s="31">
        <v>0</v>
      </c>
    </row>
    <row r="58" spans="1:4" ht="15">
      <c r="A58" s="33"/>
      <c r="B58" s="33" t="s">
        <v>93</v>
      </c>
      <c r="C58" s="34">
        <v>-36</v>
      </c>
      <c r="D58" s="34">
        <v>-189</v>
      </c>
    </row>
    <row r="59" spans="1:4" ht="15">
      <c r="A59" s="33"/>
      <c r="B59" s="33" t="s">
        <v>94</v>
      </c>
      <c r="C59" s="34">
        <v>903</v>
      </c>
      <c r="D59" s="34">
        <v>2191</v>
      </c>
    </row>
    <row r="60" spans="1:4" ht="15">
      <c r="A60" s="30" t="s">
        <v>95</v>
      </c>
      <c r="B60" s="30" t="s">
        <v>96</v>
      </c>
      <c r="C60" s="31">
        <v>0</v>
      </c>
      <c r="D60" s="31">
        <v>0</v>
      </c>
    </row>
    <row r="61" spans="1:4" ht="24">
      <c r="A61" s="33"/>
      <c r="B61" s="33" t="s">
        <v>97</v>
      </c>
      <c r="C61" s="34">
        <v>903</v>
      </c>
      <c r="D61" s="34">
        <v>2191</v>
      </c>
    </row>
    <row r="62" spans="1:4" ht="15">
      <c r="A62" s="27"/>
      <c r="B62" s="28" t="s">
        <v>98</v>
      </c>
      <c r="C62" s="29" t="s">
        <v>1</v>
      </c>
      <c r="D62" s="29" t="s">
        <v>1</v>
      </c>
    </row>
    <row r="63" spans="1:4" ht="15">
      <c r="A63" s="30"/>
      <c r="B63" s="30" t="s">
        <v>99</v>
      </c>
      <c r="C63" s="31">
        <v>0</v>
      </c>
      <c r="D63" s="31">
        <v>0</v>
      </c>
    </row>
    <row r="64" spans="1:4" ht="15">
      <c r="A64" s="30"/>
      <c r="B64" s="30" t="s">
        <v>100</v>
      </c>
      <c r="C64" s="34">
        <v>903</v>
      </c>
      <c r="D64" s="34">
        <v>2191</v>
      </c>
    </row>
    <row r="67" ht="15">
      <c r="C67" s="18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9"/>
  <sheetViews>
    <sheetView zoomScalePageLayoutView="0" workbookViewId="0" topLeftCell="A49">
      <selection activeCell="B68" sqref="B68"/>
    </sheetView>
  </sheetViews>
  <sheetFormatPr defaultColWidth="9.140625" defaultRowHeight="15"/>
  <cols>
    <col min="1" max="1" width="28.8515625" style="41" customWidth="1"/>
    <col min="2" max="2" width="86.57421875" style="41" customWidth="1"/>
    <col min="3" max="4" width="15.421875" style="41" customWidth="1"/>
    <col min="5" max="16384" width="9.140625" style="41" customWidth="1"/>
  </cols>
  <sheetData>
    <row r="1" spans="1:4" s="40" customFormat="1" ht="39.75" customHeight="1" thickBot="1">
      <c r="A1" s="73" t="s">
        <v>118</v>
      </c>
      <c r="B1" s="65"/>
      <c r="C1" s="65"/>
      <c r="D1" s="66"/>
    </row>
    <row r="2" spans="1:4" s="40" customFormat="1" ht="19.5" customHeight="1" thickBot="1">
      <c r="A2" s="74"/>
      <c r="B2" s="68"/>
      <c r="C2" s="68"/>
      <c r="D2" s="69"/>
    </row>
    <row r="3" spans="1:4" s="40" customFormat="1" ht="19.5" customHeight="1" thickBot="1">
      <c r="A3" s="75"/>
      <c r="B3" s="71"/>
      <c r="C3" s="71"/>
      <c r="D3" s="71"/>
    </row>
    <row r="4" spans="1:4" ht="19.5" customHeight="1" thickBot="1">
      <c r="A4" s="76" t="s">
        <v>2</v>
      </c>
      <c r="B4" s="76"/>
      <c r="C4" s="76"/>
      <c r="D4" s="76"/>
    </row>
    <row r="5" spans="1:4" ht="15.75" thickBot="1">
      <c r="A5" s="26" t="s">
        <v>1</v>
      </c>
      <c r="B5" s="26" t="s">
        <v>119</v>
      </c>
      <c r="C5" s="26" t="s">
        <v>3</v>
      </c>
      <c r="D5" s="26" t="s">
        <v>4</v>
      </c>
    </row>
    <row r="6" spans="1:4" ht="15">
      <c r="A6" s="27"/>
      <c r="B6" s="28" t="s">
        <v>6</v>
      </c>
      <c r="C6" s="29" t="s">
        <v>1</v>
      </c>
      <c r="D6" s="29" t="s">
        <v>1</v>
      </c>
    </row>
    <row r="7" spans="1:4" ht="24">
      <c r="A7" s="30" t="s">
        <v>7</v>
      </c>
      <c r="B7" s="30" t="s">
        <v>8</v>
      </c>
      <c r="C7" s="31">
        <v>111</v>
      </c>
      <c r="D7" s="31">
        <v>13</v>
      </c>
    </row>
    <row r="8" spans="1:4" ht="15">
      <c r="A8" s="30" t="s">
        <v>9</v>
      </c>
      <c r="B8" s="30" t="s">
        <v>10</v>
      </c>
      <c r="C8" s="31">
        <v>0</v>
      </c>
      <c r="D8" s="31">
        <v>0</v>
      </c>
    </row>
    <row r="9" spans="1:4" ht="15">
      <c r="A9" s="30" t="s">
        <v>11</v>
      </c>
      <c r="B9" s="30" t="s">
        <v>12</v>
      </c>
      <c r="C9" s="31">
        <v>0</v>
      </c>
      <c r="D9" s="31">
        <v>0</v>
      </c>
    </row>
    <row r="10" spans="1:4" ht="15">
      <c r="A10" s="30"/>
      <c r="B10" s="30" t="s">
        <v>14</v>
      </c>
      <c r="C10" s="32">
        <f>+C11+C12+C13+C14</f>
        <v>-5783</v>
      </c>
      <c r="D10" s="32">
        <f>+D11+D12+D13+D14</f>
        <v>-5516</v>
      </c>
    </row>
    <row r="11" spans="1:4" ht="15">
      <c r="A11" s="30" t="s">
        <v>15</v>
      </c>
      <c r="B11" s="30" t="s">
        <v>120</v>
      </c>
      <c r="C11" s="31">
        <v>0</v>
      </c>
      <c r="D11" s="31">
        <v>0</v>
      </c>
    </row>
    <row r="12" spans="1:4" ht="35.25">
      <c r="A12" s="30" t="s">
        <v>17</v>
      </c>
      <c r="B12" s="30" t="s">
        <v>121</v>
      </c>
      <c r="C12" s="31">
        <v>0</v>
      </c>
      <c r="D12" s="31">
        <v>0</v>
      </c>
    </row>
    <row r="13" spans="1:4" ht="15">
      <c r="A13" s="30" t="s">
        <v>19</v>
      </c>
      <c r="B13" s="30" t="s">
        <v>122</v>
      </c>
      <c r="C13" s="31">
        <v>-5783</v>
      </c>
      <c r="D13" s="31">
        <v>-5516</v>
      </c>
    </row>
    <row r="14" spans="1:4" ht="24">
      <c r="A14" s="30" t="s">
        <v>21</v>
      </c>
      <c r="B14" s="30" t="s">
        <v>123</v>
      </c>
      <c r="C14" s="31">
        <v>0</v>
      </c>
      <c r="D14" s="31">
        <v>0</v>
      </c>
    </row>
    <row r="15" spans="1:4" ht="15">
      <c r="A15" s="30"/>
      <c r="B15" s="30" t="s">
        <v>23</v>
      </c>
      <c r="C15" s="32">
        <f>+C16+C17</f>
        <v>4055</v>
      </c>
      <c r="D15" s="32">
        <f>+D16+D17</f>
        <v>5879</v>
      </c>
    </row>
    <row r="16" spans="1:4" ht="15">
      <c r="A16" s="30" t="s">
        <v>24</v>
      </c>
      <c r="B16" s="30" t="s">
        <v>124</v>
      </c>
      <c r="C16" s="31">
        <v>0</v>
      </c>
      <c r="D16" s="31">
        <v>5879</v>
      </c>
    </row>
    <row r="17" spans="1:4" ht="15">
      <c r="A17" s="30" t="s">
        <v>26</v>
      </c>
      <c r="B17" s="30" t="s">
        <v>125</v>
      </c>
      <c r="C17" s="31">
        <v>4055</v>
      </c>
      <c r="D17" s="31">
        <v>0</v>
      </c>
    </row>
    <row r="18" spans="1:4" ht="15">
      <c r="A18" s="30"/>
      <c r="B18" s="30" t="s">
        <v>28</v>
      </c>
      <c r="C18" s="32">
        <f>+C19+C20+C21</f>
        <v>-116</v>
      </c>
      <c r="D18" s="32">
        <f>+D19+D20+D21</f>
        <v>-83</v>
      </c>
    </row>
    <row r="19" spans="1:4" ht="15">
      <c r="A19" s="30" t="s">
        <v>29</v>
      </c>
      <c r="B19" s="30" t="s">
        <v>126</v>
      </c>
      <c r="C19" s="31">
        <v>-91</v>
      </c>
      <c r="D19" s="31">
        <v>-66</v>
      </c>
    </row>
    <row r="20" spans="1:4" ht="15">
      <c r="A20" s="30" t="s">
        <v>31</v>
      </c>
      <c r="B20" s="30" t="s">
        <v>127</v>
      </c>
      <c r="C20" s="31">
        <v>-25</v>
      </c>
      <c r="D20" s="31">
        <v>-17</v>
      </c>
    </row>
    <row r="21" spans="1:4" ht="15">
      <c r="A21" s="30" t="s">
        <v>33</v>
      </c>
      <c r="B21" s="30" t="s">
        <v>128</v>
      </c>
      <c r="C21" s="31">
        <v>0</v>
      </c>
      <c r="D21" s="31">
        <v>0</v>
      </c>
    </row>
    <row r="22" spans="1:4" ht="15">
      <c r="A22" s="30"/>
      <c r="B22" s="30" t="s">
        <v>35</v>
      </c>
      <c r="C22" s="32">
        <f>+C23+C24+C25+C26</f>
        <v>-319</v>
      </c>
      <c r="D22" s="32">
        <f>+D23+D24+D25+D26</f>
        <v>-2926</v>
      </c>
    </row>
    <row r="23" spans="1:4" ht="35.25">
      <c r="A23" s="30" t="s">
        <v>36</v>
      </c>
      <c r="B23" s="30" t="s">
        <v>129</v>
      </c>
      <c r="C23" s="31">
        <v>-62</v>
      </c>
      <c r="D23" s="31">
        <v>-2557</v>
      </c>
    </row>
    <row r="24" spans="1:4" ht="15">
      <c r="A24" s="30" t="s">
        <v>38</v>
      </c>
      <c r="B24" s="30" t="s">
        <v>130</v>
      </c>
      <c r="C24" s="31">
        <v>-257</v>
      </c>
      <c r="D24" s="31">
        <v>-132</v>
      </c>
    </row>
    <row r="25" spans="1:4" ht="15">
      <c r="A25" s="30" t="s">
        <v>40</v>
      </c>
      <c r="B25" s="30" t="s">
        <v>131</v>
      </c>
      <c r="C25" s="31">
        <v>0</v>
      </c>
      <c r="D25" s="31">
        <v>-237</v>
      </c>
    </row>
    <row r="26" spans="1:4" ht="15">
      <c r="A26" s="30" t="s">
        <v>42</v>
      </c>
      <c r="B26" s="30" t="s">
        <v>132</v>
      </c>
      <c r="C26" s="31">
        <v>0</v>
      </c>
      <c r="D26" s="31">
        <v>0</v>
      </c>
    </row>
    <row r="27" spans="1:4" ht="15">
      <c r="A27" s="30"/>
      <c r="B27" s="30" t="s">
        <v>44</v>
      </c>
      <c r="C27" s="32">
        <f>+C28+C29+C30</f>
        <v>0</v>
      </c>
      <c r="D27" s="32">
        <f>+D28+D29+D30</f>
        <v>-2</v>
      </c>
    </row>
    <row r="28" spans="1:4" ht="15">
      <c r="A28" s="30" t="s">
        <v>45</v>
      </c>
      <c r="B28" s="30" t="s">
        <v>133</v>
      </c>
      <c r="C28" s="31">
        <v>0</v>
      </c>
      <c r="D28" s="31">
        <v>0</v>
      </c>
    </row>
    <row r="29" spans="1:4" ht="15">
      <c r="A29" s="30" t="s">
        <v>47</v>
      </c>
      <c r="B29" s="30" t="s">
        <v>134</v>
      </c>
      <c r="C29" s="31">
        <v>0</v>
      </c>
      <c r="D29" s="31">
        <v>-2</v>
      </c>
    </row>
    <row r="30" spans="1:4" ht="15">
      <c r="A30" s="30" t="s">
        <v>49</v>
      </c>
      <c r="B30" s="30" t="s">
        <v>135</v>
      </c>
      <c r="C30" s="31">
        <v>0</v>
      </c>
      <c r="D30" s="31">
        <v>0</v>
      </c>
    </row>
    <row r="31" spans="1:4" ht="15">
      <c r="A31" s="30"/>
      <c r="B31" s="30" t="s">
        <v>51</v>
      </c>
      <c r="C31" s="31">
        <v>0</v>
      </c>
      <c r="D31" s="31">
        <v>0</v>
      </c>
    </row>
    <row r="32" spans="1:4" ht="15">
      <c r="A32" s="30" t="s">
        <v>52</v>
      </c>
      <c r="B32" s="30" t="s">
        <v>53</v>
      </c>
      <c r="C32" s="31">
        <v>0</v>
      </c>
      <c r="D32" s="31">
        <v>0</v>
      </c>
    </row>
    <row r="33" spans="1:4" ht="15">
      <c r="A33" s="30"/>
      <c r="B33" s="30" t="s">
        <v>54</v>
      </c>
      <c r="C33" s="32">
        <f>+C34+C38</f>
        <v>0</v>
      </c>
      <c r="D33" s="32">
        <f>+D34+D38</f>
        <v>0</v>
      </c>
    </row>
    <row r="34" spans="1:4" ht="15">
      <c r="A34" s="30"/>
      <c r="B34" s="30" t="s">
        <v>136</v>
      </c>
      <c r="C34" s="32">
        <f>+C35+C36+C37</f>
        <v>0</v>
      </c>
      <c r="D34" s="32">
        <f>+D35+D36+D37</f>
        <v>0</v>
      </c>
    </row>
    <row r="35" spans="1:4" ht="15">
      <c r="A35" s="30" t="s">
        <v>56</v>
      </c>
      <c r="B35" s="30" t="s">
        <v>137</v>
      </c>
      <c r="C35" s="31">
        <v>0</v>
      </c>
      <c r="D35" s="31">
        <v>0</v>
      </c>
    </row>
    <row r="36" spans="1:4" ht="15">
      <c r="A36" s="30" t="s">
        <v>58</v>
      </c>
      <c r="B36" s="30" t="s">
        <v>138</v>
      </c>
      <c r="C36" s="31">
        <v>0</v>
      </c>
      <c r="D36" s="31">
        <v>0</v>
      </c>
    </row>
    <row r="37" spans="1:4" ht="15">
      <c r="A37" s="30" t="s">
        <v>60</v>
      </c>
      <c r="B37" s="30" t="s">
        <v>139</v>
      </c>
      <c r="C37" s="31">
        <v>0</v>
      </c>
      <c r="D37" s="31">
        <v>0</v>
      </c>
    </row>
    <row r="38" spans="1:4" ht="15">
      <c r="A38" s="30"/>
      <c r="B38" s="30" t="s">
        <v>140</v>
      </c>
      <c r="C38" s="32">
        <f>+C39+C40+C41</f>
        <v>0</v>
      </c>
      <c r="D38" s="32">
        <f>+D39+D40+D41</f>
        <v>0</v>
      </c>
    </row>
    <row r="39" spans="1:4" ht="15">
      <c r="A39" s="30" t="s">
        <v>63</v>
      </c>
      <c r="B39" s="30" t="s">
        <v>137</v>
      </c>
      <c r="C39" s="31">
        <v>0</v>
      </c>
      <c r="D39" s="31">
        <v>0</v>
      </c>
    </row>
    <row r="40" spans="1:4" ht="15">
      <c r="A40" s="30" t="s">
        <v>64</v>
      </c>
      <c r="B40" s="30" t="s">
        <v>138</v>
      </c>
      <c r="C40" s="31">
        <v>0</v>
      </c>
      <c r="D40" s="31">
        <v>0</v>
      </c>
    </row>
    <row r="41" spans="1:4" ht="15">
      <c r="A41" s="30" t="s">
        <v>65</v>
      </c>
      <c r="B41" s="30" t="s">
        <v>139</v>
      </c>
      <c r="C41" s="31">
        <v>0</v>
      </c>
      <c r="D41" s="31">
        <v>0</v>
      </c>
    </row>
    <row r="42" spans="1:4" ht="15">
      <c r="A42" s="30" t="s">
        <v>141</v>
      </c>
      <c r="B42" s="30" t="s">
        <v>67</v>
      </c>
      <c r="C42" s="31">
        <v>0</v>
      </c>
      <c r="D42" s="31">
        <v>0</v>
      </c>
    </row>
    <row r="43" spans="1:4" ht="15">
      <c r="A43" s="30" t="s">
        <v>141</v>
      </c>
      <c r="B43" s="30" t="s">
        <v>68</v>
      </c>
      <c r="C43" s="32">
        <f>+C44+C45</f>
        <v>0</v>
      </c>
      <c r="D43" s="32">
        <f>+D44+D45</f>
        <v>0</v>
      </c>
    </row>
    <row r="44" spans="1:4" ht="15">
      <c r="A44" s="30" t="s">
        <v>69</v>
      </c>
      <c r="B44" s="30" t="s">
        <v>142</v>
      </c>
      <c r="C44" s="31">
        <v>0</v>
      </c>
      <c r="D44" s="31">
        <v>0</v>
      </c>
    </row>
    <row r="45" spans="1:4" ht="15">
      <c r="A45" s="30" t="s">
        <v>71</v>
      </c>
      <c r="B45" s="30" t="s">
        <v>143</v>
      </c>
      <c r="C45" s="31">
        <v>0</v>
      </c>
      <c r="D45" s="31">
        <v>0</v>
      </c>
    </row>
    <row r="46" spans="1:4" ht="15">
      <c r="A46" s="33"/>
      <c r="B46" s="33" t="s">
        <v>73</v>
      </c>
      <c r="C46" s="34">
        <f>+C7+C8+C9+C10+C15+C18+C22+C27+C31+C32+C33+C42+C43</f>
        <v>-2052</v>
      </c>
      <c r="D46" s="34">
        <f>+D7+D8+D9+D10+D15+D18+D22+D27+D31+D32+D33+D42+D43</f>
        <v>-2635</v>
      </c>
    </row>
    <row r="47" spans="1:4" ht="15">
      <c r="A47" s="30"/>
      <c r="B47" s="30" t="s">
        <v>74</v>
      </c>
      <c r="C47" s="32">
        <f>+C48+C49</f>
        <v>0</v>
      </c>
      <c r="D47" s="32">
        <f>+D48+D49</f>
        <v>0</v>
      </c>
    </row>
    <row r="48" spans="1:4" ht="15">
      <c r="A48" s="30" t="s">
        <v>75</v>
      </c>
      <c r="B48" s="30" t="s">
        <v>144</v>
      </c>
      <c r="C48" s="31">
        <v>0</v>
      </c>
      <c r="D48" s="31">
        <v>0</v>
      </c>
    </row>
    <row r="49" spans="1:4" ht="15">
      <c r="A49" s="30" t="s">
        <v>77</v>
      </c>
      <c r="B49" s="30" t="s">
        <v>145</v>
      </c>
      <c r="C49" s="31">
        <v>0</v>
      </c>
      <c r="D49" s="31">
        <v>0</v>
      </c>
    </row>
    <row r="50" spans="1:4" ht="15">
      <c r="A50" s="30"/>
      <c r="B50" s="30" t="s">
        <v>79</v>
      </c>
      <c r="C50" s="32">
        <f>+C51+C52+C53</f>
        <v>0</v>
      </c>
      <c r="D50" s="32">
        <f>+D51+D52+D53</f>
        <v>0</v>
      </c>
    </row>
    <row r="51" spans="1:4" ht="46.5">
      <c r="A51" s="30" t="s">
        <v>80</v>
      </c>
      <c r="B51" s="30" t="s">
        <v>146</v>
      </c>
      <c r="C51" s="31">
        <v>0</v>
      </c>
      <c r="D51" s="31">
        <v>0</v>
      </c>
    </row>
    <row r="52" spans="1:4" ht="57.75">
      <c r="A52" s="30" t="s">
        <v>82</v>
      </c>
      <c r="B52" s="30" t="s">
        <v>147</v>
      </c>
      <c r="C52" s="31">
        <v>0</v>
      </c>
      <c r="D52" s="31">
        <v>0</v>
      </c>
    </row>
    <row r="53" spans="1:4" ht="15">
      <c r="A53" s="30" t="s">
        <v>84</v>
      </c>
      <c r="B53" s="30" t="s">
        <v>148</v>
      </c>
      <c r="C53" s="31">
        <v>0</v>
      </c>
      <c r="D53" s="31">
        <v>0</v>
      </c>
    </row>
    <row r="54" spans="1:4" ht="15">
      <c r="A54" s="30" t="s">
        <v>86</v>
      </c>
      <c r="B54" s="30" t="s">
        <v>87</v>
      </c>
      <c r="C54" s="31">
        <v>0</v>
      </c>
      <c r="D54" s="31">
        <v>0</v>
      </c>
    </row>
    <row r="55" spans="1:4" ht="15">
      <c r="A55" s="30" t="s">
        <v>88</v>
      </c>
      <c r="B55" s="30" t="s">
        <v>89</v>
      </c>
      <c r="C55" s="31">
        <v>0</v>
      </c>
      <c r="D55" s="31">
        <v>0</v>
      </c>
    </row>
    <row r="56" spans="1:4" ht="24">
      <c r="A56" s="30" t="s">
        <v>90</v>
      </c>
      <c r="B56" s="30" t="s">
        <v>91</v>
      </c>
      <c r="C56" s="31">
        <v>0</v>
      </c>
      <c r="D56" s="31">
        <v>0</v>
      </c>
    </row>
    <row r="57" spans="1:4" ht="15">
      <c r="A57" s="30"/>
      <c r="B57" s="30" t="s">
        <v>92</v>
      </c>
      <c r="C57" s="31">
        <v>0</v>
      </c>
      <c r="D57" s="31">
        <v>0</v>
      </c>
    </row>
    <row r="58" spans="1:4" ht="15">
      <c r="A58" s="33"/>
      <c r="B58" s="33" t="s">
        <v>93</v>
      </c>
      <c r="C58" s="34">
        <f>+C47+C50+C54+C55+C56+C57</f>
        <v>0</v>
      </c>
      <c r="D58" s="34">
        <f>+D47+D50+D54+D55+D56+D57</f>
        <v>0</v>
      </c>
    </row>
    <row r="59" spans="1:4" ht="15">
      <c r="A59" s="33"/>
      <c r="B59" s="33" t="s">
        <v>94</v>
      </c>
      <c r="C59" s="34">
        <f>+C46+C58</f>
        <v>-2052</v>
      </c>
      <c r="D59" s="34">
        <f>+D46+D58</f>
        <v>-2635</v>
      </c>
    </row>
    <row r="60" spans="1:4" ht="15">
      <c r="A60" s="30" t="s">
        <v>95</v>
      </c>
      <c r="B60" s="30" t="s">
        <v>96</v>
      </c>
      <c r="C60" s="31">
        <v>0</v>
      </c>
      <c r="D60" s="31">
        <v>0</v>
      </c>
    </row>
    <row r="61" spans="1:4" ht="24">
      <c r="A61" s="33"/>
      <c r="B61" s="33" t="s">
        <v>97</v>
      </c>
      <c r="C61" s="34">
        <f>+C59+C60</f>
        <v>-2052</v>
      </c>
      <c r="D61" s="34">
        <f>+D59+D60</f>
        <v>-2635</v>
      </c>
    </row>
    <row r="62" spans="1:4" ht="15">
      <c r="A62" s="27"/>
      <c r="B62" s="28" t="s">
        <v>98</v>
      </c>
      <c r="C62" s="29" t="s">
        <v>1</v>
      </c>
      <c r="D62" s="29" t="s">
        <v>1</v>
      </c>
    </row>
    <row r="63" spans="1:4" ht="15">
      <c r="A63" s="30"/>
      <c r="B63" s="30" t="s">
        <v>99</v>
      </c>
      <c r="C63" s="31">
        <v>0</v>
      </c>
      <c r="D63" s="31">
        <v>0</v>
      </c>
    </row>
    <row r="64" spans="1:4" ht="15">
      <c r="A64" s="30"/>
      <c r="B64" s="30" t="s">
        <v>100</v>
      </c>
      <c r="C64" s="34">
        <f>+C61+C63</f>
        <v>-2052</v>
      </c>
      <c r="D64" s="34">
        <f>+D61+D63</f>
        <v>-2635</v>
      </c>
    </row>
    <row r="65" spans="1:4" ht="15">
      <c r="A65" s="42"/>
      <c r="B65" s="42"/>
      <c r="C65" s="42"/>
      <c r="D65" s="42"/>
    </row>
    <row r="66" spans="1:4" ht="15">
      <c r="A66" s="43"/>
      <c r="B66" s="42"/>
      <c r="C66" s="42"/>
      <c r="D66" s="42"/>
    </row>
    <row r="67" spans="1:4" ht="15">
      <c r="A67" s="42"/>
      <c r="B67" s="42"/>
      <c r="C67" s="42"/>
      <c r="D67" s="42"/>
    </row>
    <row r="68" spans="1:4" ht="15">
      <c r="A68" s="42"/>
      <c r="B68" s="42"/>
      <c r="C68" s="42"/>
      <c r="D68" s="42"/>
    </row>
    <row r="69" spans="1:4" ht="15">
      <c r="A69" s="42"/>
      <c r="B69" s="42"/>
      <c r="C69" s="42"/>
      <c r="D69" s="42"/>
    </row>
    <row r="70" spans="1:4" ht="15">
      <c r="A70" s="42"/>
      <c r="B70" s="42"/>
      <c r="C70" s="42"/>
      <c r="D70" s="42"/>
    </row>
    <row r="71" spans="1:4" ht="15">
      <c r="A71" s="42"/>
      <c r="B71" s="42"/>
      <c r="C71" s="42"/>
      <c r="D71" s="42"/>
    </row>
    <row r="72" spans="1:4" ht="15">
      <c r="A72" s="42"/>
      <c r="B72" s="42"/>
      <c r="C72" s="42"/>
      <c r="D72" s="42"/>
    </row>
    <row r="73" spans="1:4" ht="15">
      <c r="A73" s="42"/>
      <c r="B73" s="42"/>
      <c r="C73" s="42"/>
      <c r="D73" s="42"/>
    </row>
    <row r="74" spans="1:4" ht="15">
      <c r="A74" s="42"/>
      <c r="B74" s="42"/>
      <c r="C74" s="42"/>
      <c r="D74" s="42"/>
    </row>
    <row r="75" spans="1:4" ht="15">
      <c r="A75" s="42"/>
      <c r="B75" s="42"/>
      <c r="C75" s="42"/>
      <c r="D75" s="42"/>
    </row>
    <row r="76" spans="1:4" ht="15">
      <c r="A76" s="42"/>
      <c r="B76" s="42"/>
      <c r="C76" s="42"/>
      <c r="D76" s="42"/>
    </row>
    <row r="77" spans="1:4" ht="15">
      <c r="A77" s="42"/>
      <c r="B77" s="42"/>
      <c r="C77" s="42"/>
      <c r="D77" s="42"/>
    </row>
    <row r="78" spans="1:4" ht="15">
      <c r="A78" s="42"/>
      <c r="B78" s="42"/>
      <c r="C78" s="42"/>
      <c r="D78" s="42"/>
    </row>
    <row r="79" spans="1:4" ht="15">
      <c r="A79" s="42"/>
      <c r="B79" s="42"/>
      <c r="C79" s="42"/>
      <c r="D79" s="42"/>
    </row>
    <row r="80" spans="1:4" ht="15">
      <c r="A80" s="42"/>
      <c r="B80" s="42"/>
      <c r="C80" s="42"/>
      <c r="D80" s="42"/>
    </row>
    <row r="81" spans="1:4" ht="15">
      <c r="A81" s="42"/>
      <c r="B81" s="42"/>
      <c r="C81" s="42"/>
      <c r="D81" s="42"/>
    </row>
    <row r="82" spans="1:4" ht="15">
      <c r="A82" s="42"/>
      <c r="B82" s="42"/>
      <c r="C82" s="42"/>
      <c r="D82" s="42"/>
    </row>
    <row r="83" spans="1:4" ht="15">
      <c r="A83" s="42"/>
      <c r="B83" s="42"/>
      <c r="C83" s="42"/>
      <c r="D83" s="42"/>
    </row>
    <row r="84" spans="1:4" ht="15">
      <c r="A84" s="42"/>
      <c r="B84" s="42"/>
      <c r="C84" s="42"/>
      <c r="D84" s="42"/>
    </row>
    <row r="85" spans="1:4" ht="15">
      <c r="A85" s="42"/>
      <c r="B85" s="42"/>
      <c r="C85" s="42"/>
      <c r="D85" s="42"/>
    </row>
    <row r="86" spans="1:4" ht="15">
      <c r="A86" s="42"/>
      <c r="B86" s="42"/>
      <c r="C86" s="42"/>
      <c r="D86" s="42"/>
    </row>
    <row r="87" spans="1:4" ht="15">
      <c r="A87" s="42"/>
      <c r="B87" s="42"/>
      <c r="C87" s="42"/>
      <c r="D87" s="42"/>
    </row>
    <row r="88" spans="1:4" ht="15">
      <c r="A88" s="42"/>
      <c r="B88" s="42"/>
      <c r="C88" s="42"/>
      <c r="D88" s="42"/>
    </row>
    <row r="89" spans="1:4" ht="15">
      <c r="A89" s="42"/>
      <c r="B89" s="42"/>
      <c r="C89" s="42"/>
      <c r="D89" s="42"/>
    </row>
    <row r="90" spans="1:4" ht="15">
      <c r="A90" s="42"/>
      <c r="B90" s="42"/>
      <c r="C90" s="42"/>
      <c r="D90" s="42"/>
    </row>
    <row r="91" spans="1:4" ht="15">
      <c r="A91" s="42"/>
      <c r="B91" s="42"/>
      <c r="C91" s="42"/>
      <c r="D91" s="42"/>
    </row>
    <row r="92" spans="1:4" ht="15">
      <c r="A92" s="42"/>
      <c r="B92" s="42"/>
      <c r="C92" s="42"/>
      <c r="D92" s="42"/>
    </row>
    <row r="93" spans="1:4" ht="15">
      <c r="A93" s="42"/>
      <c r="B93" s="42"/>
      <c r="C93" s="42"/>
      <c r="D93" s="42"/>
    </row>
    <row r="94" spans="1:4" ht="15">
      <c r="A94" s="42"/>
      <c r="B94" s="42"/>
      <c r="C94" s="42"/>
      <c r="D94" s="42"/>
    </row>
    <row r="95" spans="1:4" ht="15">
      <c r="A95" s="42"/>
      <c r="B95" s="42"/>
      <c r="C95" s="42"/>
      <c r="D95" s="42"/>
    </row>
    <row r="96" spans="1:4" ht="15">
      <c r="A96" s="42"/>
      <c r="B96" s="42"/>
      <c r="C96" s="42"/>
      <c r="D96" s="42"/>
    </row>
    <row r="97" spans="1:4" ht="15">
      <c r="A97" s="42"/>
      <c r="B97" s="42"/>
      <c r="C97" s="42"/>
      <c r="D97" s="42"/>
    </row>
    <row r="98" spans="1:4" ht="15">
      <c r="A98" s="42"/>
      <c r="B98" s="42"/>
      <c r="C98" s="42"/>
      <c r="D98" s="42"/>
    </row>
    <row r="99" spans="1:4" ht="15">
      <c r="A99" s="42"/>
      <c r="B99" s="42"/>
      <c r="C99" s="42"/>
      <c r="D99" s="42"/>
    </row>
  </sheetData>
  <sheetProtection/>
  <mergeCells count="4">
    <mergeCell ref="A1:D1"/>
    <mergeCell ref="A2:D2"/>
    <mergeCell ref="A3:D3"/>
    <mergeCell ref="A4:D4"/>
  </mergeCells>
  <hyperlinks>
    <hyperlink ref="B17" location="'MADRID CULTURA Y TURISMO'!A1" display="b) Subvenciones de explotación incorporadas al resultado del ejercicio."/>
  </hyperlink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2018-08-07T07:14:17Z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